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3e4c897652d7ee6/Documents/Speadsheets/Calculators/"/>
    </mc:Choice>
  </mc:AlternateContent>
  <xr:revisionPtr revIDLastSave="81" documentId="8_{F7CC4210-BC62-491D-9D49-3EF79E149B6C}" xr6:coauthVersionLast="47" xr6:coauthVersionMax="47" xr10:uidLastSave="{FE846177-05EE-4E4A-B316-750C08CAB59A}"/>
  <bookViews>
    <workbookView xWindow="-108" yWindow="-108" windowWidth="23256" windowHeight="12456" xr2:uid="{E08799DC-0B12-4341-91D6-D62C9BA1D045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1" l="1"/>
  <c r="C14" i="1"/>
  <c r="J11" i="1"/>
  <c r="J3" i="1"/>
  <c r="J5" i="1"/>
  <c r="J7" i="1"/>
  <c r="J8" i="1"/>
  <c r="J9" i="1"/>
  <c r="I8" i="1"/>
  <c r="I9" i="1"/>
  <c r="I11" i="1"/>
  <c r="I10" i="1"/>
  <c r="E10" i="1"/>
  <c r="I7" i="1"/>
  <c r="I5" i="1"/>
  <c r="I3" i="1"/>
  <c r="E11" i="1"/>
  <c r="F10" i="1"/>
  <c r="F11" i="1"/>
  <c r="G10" i="1"/>
  <c r="G11" i="1"/>
  <c r="H10" i="1"/>
  <c r="H11" i="1"/>
  <c r="F8" i="1"/>
  <c r="G8" i="1"/>
  <c r="H8" i="1"/>
  <c r="E8" i="1"/>
  <c r="F9" i="1"/>
  <c r="G9" i="1"/>
  <c r="H9" i="1"/>
  <c r="E9" i="1"/>
  <c r="D9" i="1"/>
  <c r="E7" i="1"/>
  <c r="F7" i="1"/>
  <c r="G7" i="1"/>
  <c r="H7" i="1"/>
  <c r="D7" i="1"/>
  <c r="E5" i="1"/>
  <c r="F5" i="1"/>
  <c r="G5" i="1"/>
  <c r="H5" i="1"/>
  <c r="D5" i="1"/>
  <c r="F3" i="1"/>
  <c r="G3" i="1"/>
  <c r="H3" i="1"/>
  <c r="E3" i="1"/>
</calcChain>
</file>

<file path=xl/sharedStrings.xml><?xml version="1.0" encoding="utf-8"?>
<sst xmlns="http://schemas.openxmlformats.org/spreadsheetml/2006/main" count="22" uniqueCount="22">
  <si>
    <t>Revenue</t>
  </si>
  <si>
    <t>Taxes</t>
  </si>
  <si>
    <t>NOPAT</t>
  </si>
  <si>
    <t>Reinvestment</t>
  </si>
  <si>
    <t>FCFF</t>
  </si>
  <si>
    <t>EBIT</t>
  </si>
  <si>
    <t>Operating Margin</t>
  </si>
  <si>
    <t>All numbers in millions</t>
  </si>
  <si>
    <t>Year 2</t>
  </si>
  <si>
    <t>Year 3</t>
  </si>
  <si>
    <t>Year 4</t>
  </si>
  <si>
    <t>Year 5</t>
  </si>
  <si>
    <t>Present Value</t>
  </si>
  <si>
    <t>Discount Factor</t>
  </si>
  <si>
    <t>Year</t>
  </si>
  <si>
    <t>Year1</t>
  </si>
  <si>
    <t>Terminal Year</t>
  </si>
  <si>
    <t>Sum of PV =</t>
  </si>
  <si>
    <t xml:space="preserve">Debt = </t>
  </si>
  <si>
    <t xml:space="preserve">Cash = </t>
  </si>
  <si>
    <t xml:space="preserve">Shares = </t>
  </si>
  <si>
    <t>Value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</si>
</sst>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5" fontId="2" fillId="0" borderId="1" xfId="1" applyNumberFormat="1" applyFont="1" applyBorder="1"/>
    <xf numFmtId="9" fontId="2" fillId="0" borderId="1" xfId="0" applyNumberFormat="1" applyFont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165" fontId="2" fillId="2" borderId="5" xfId="1" applyNumberFormat="1" applyFont="1" applyFill="1" applyBorder="1"/>
    <xf numFmtId="0" fontId="2" fillId="0" borderId="9" xfId="0" applyFont="1" applyBorder="1"/>
    <xf numFmtId="165" fontId="2" fillId="0" borderId="9" xfId="1" applyNumberFormat="1" applyFont="1" applyBorder="1"/>
    <xf numFmtId="2" fontId="2" fillId="0" borderId="0" xfId="0" applyNumberFormat="1" applyFont="1"/>
    <xf numFmtId="0" fontId="2" fillId="3" borderId="0" xfId="0" applyFont="1" applyFill="1"/>
    <xf numFmtId="165" fontId="2" fillId="3" borderId="0" xfId="1" applyNumberFormat="1" applyFont="1" applyFill="1"/>
    <xf numFmtId="37" fontId="2" fillId="0" borderId="9" xfId="1" applyNumberFormat="1" applyFont="1" applyBorder="1"/>
    <xf numFmtId="9" fontId="2" fillId="0" borderId="0" xfId="2" applyNumberFormat="1" applyFont="1"/>
    <xf numFmtId="10" fontId="2" fillId="0" borderId="0" xfId="2" applyNumberFormat="1" applyFont="1"/>
    <xf numFmtId="165" fontId="2" fillId="0" borderId="1" xfId="0" applyNumberFormat="1" applyFont="1" applyBorder="1"/>
    <xf numFmtId="165" fontId="2" fillId="0" borderId="0" xfId="0" applyNumberFormat="1" applyFont="1"/>
    <xf numFmtId="165" fontId="2" fillId="3" borderId="0" xfId="0" applyNumberFormat="1" applyFont="1" applyFill="1"/>
    <xf numFmtId="6" fontId="2" fillId="0" borderId="0" xfId="0" applyNumberFormat="1" applyFont="1"/>
    <xf numFmtId="44" fontId="2" fillId="4" borderId="0" xfId="0" applyNumberFormat="1" applyFont="1" applyFill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EF6A1-A717-4ED9-894B-9023631DDBF3}">
  <dimension ref="A2:M20"/>
  <sheetViews>
    <sheetView showGridLines="0" tabSelected="1" topLeftCell="A2" workbookViewId="0">
      <selection activeCell="M15" sqref="M15"/>
    </sheetView>
  </sheetViews>
  <sheetFormatPr defaultRowHeight="20.399999999999999" x14ac:dyDescent="0.35"/>
  <cols>
    <col min="1" max="2" width="8.88671875" style="1"/>
    <col min="3" max="3" width="18.5546875" style="1" bestFit="1" customWidth="1"/>
    <col min="4" max="4" width="19.44140625" style="1" customWidth="1"/>
    <col min="5" max="5" width="20.21875" style="1" bestFit="1" customWidth="1"/>
    <col min="6" max="6" width="16.33203125" style="1" customWidth="1"/>
    <col min="7" max="7" width="16.77734375" style="1" customWidth="1"/>
    <col min="8" max="8" width="16.88671875" style="1" customWidth="1"/>
    <col min="9" max="9" width="17" style="1" customWidth="1"/>
    <col min="10" max="10" width="22.88671875" style="1" bestFit="1" customWidth="1"/>
    <col min="11" max="12" width="8.88671875" style="1"/>
    <col min="13" max="13" width="13.109375" style="1" bestFit="1" customWidth="1"/>
    <col min="14" max="16384" width="8.88671875" style="1"/>
  </cols>
  <sheetData>
    <row r="2" spans="1:13" x14ac:dyDescent="0.35">
      <c r="A2" s="2" t="s">
        <v>7</v>
      </c>
      <c r="B2" s="3"/>
      <c r="C2" s="3"/>
      <c r="D2" s="4" t="s">
        <v>14</v>
      </c>
      <c r="E2" s="4" t="s">
        <v>15</v>
      </c>
      <c r="F2" s="4" t="s">
        <v>8</v>
      </c>
      <c r="G2" s="4" t="s">
        <v>9</v>
      </c>
      <c r="H2" s="4" t="s">
        <v>10</v>
      </c>
      <c r="I2" s="3" t="s">
        <v>11</v>
      </c>
      <c r="J2" s="3" t="s">
        <v>16</v>
      </c>
    </row>
    <row r="3" spans="1:13" x14ac:dyDescent="0.35">
      <c r="A3" s="3" t="s">
        <v>0</v>
      </c>
      <c r="B3" s="3"/>
      <c r="C3" s="3"/>
      <c r="D3" s="5">
        <v>192557</v>
      </c>
      <c r="E3" s="5">
        <f>D3*(1+18.3%)</f>
        <v>227794.93100000001</v>
      </c>
      <c r="F3" s="5">
        <f t="shared" ref="F3:I3" si="0">E3*(1+18.3%)</f>
        <v>269481.40337300004</v>
      </c>
      <c r="G3" s="5">
        <f t="shared" si="0"/>
        <v>318796.50019025907</v>
      </c>
      <c r="H3" s="5">
        <f t="shared" si="0"/>
        <v>377136.2597250765</v>
      </c>
      <c r="I3" s="5">
        <f t="shared" si="0"/>
        <v>446152.19525476551</v>
      </c>
      <c r="J3" s="25">
        <f>I3*(1+3.43%)</f>
        <v>461455.21555200394</v>
      </c>
      <c r="M3" s="24"/>
    </row>
    <row r="4" spans="1:13" x14ac:dyDescent="0.35">
      <c r="A4" s="10" t="s">
        <v>6</v>
      </c>
      <c r="B4" s="11"/>
      <c r="C4" s="12"/>
      <c r="D4" s="6">
        <v>0.4</v>
      </c>
      <c r="E4" s="6">
        <v>0.4</v>
      </c>
      <c r="F4" s="6">
        <v>0.4</v>
      </c>
      <c r="G4" s="6">
        <v>0.4</v>
      </c>
      <c r="H4" s="6">
        <v>0.4</v>
      </c>
      <c r="I4" s="6">
        <v>0.4</v>
      </c>
      <c r="J4" s="6">
        <v>0.4</v>
      </c>
      <c r="M4" s="23"/>
    </row>
    <row r="5" spans="1:13" x14ac:dyDescent="0.35">
      <c r="A5" s="10" t="s">
        <v>5</v>
      </c>
      <c r="B5" s="11"/>
      <c r="C5" s="12"/>
      <c r="D5" s="5">
        <f>D3*D4</f>
        <v>77022.8</v>
      </c>
      <c r="E5" s="5">
        <f t="shared" ref="E5:J5" si="1">E3*E4</f>
        <v>91117.972400000013</v>
      </c>
      <c r="F5" s="5">
        <f t="shared" si="1"/>
        <v>107792.56134920003</v>
      </c>
      <c r="G5" s="5">
        <f t="shared" si="1"/>
        <v>127518.60007610364</v>
      </c>
      <c r="H5" s="5">
        <f t="shared" si="1"/>
        <v>150854.50389003061</v>
      </c>
      <c r="I5" s="5">
        <f t="shared" si="1"/>
        <v>178460.87810190622</v>
      </c>
      <c r="J5" s="5">
        <f t="shared" si="1"/>
        <v>184582.08622080158</v>
      </c>
    </row>
    <row r="6" spans="1:13" x14ac:dyDescent="0.35">
      <c r="A6" s="10" t="s">
        <v>1</v>
      </c>
      <c r="B6" s="11"/>
      <c r="C6" s="12"/>
      <c r="D6" s="6">
        <v>0.14000000000000001</v>
      </c>
      <c r="E6" s="6">
        <v>0.14000000000000001</v>
      </c>
      <c r="F6" s="6">
        <v>0.14000000000000001</v>
      </c>
      <c r="G6" s="6">
        <v>0.14000000000000001</v>
      </c>
      <c r="H6" s="6">
        <v>0.14000000000000001</v>
      </c>
      <c r="I6" s="6">
        <v>0.14000000000000001</v>
      </c>
      <c r="J6" s="6">
        <v>0.14000000000000001</v>
      </c>
    </row>
    <row r="7" spans="1:13" x14ac:dyDescent="0.35">
      <c r="A7" s="10" t="s">
        <v>2</v>
      </c>
      <c r="B7" s="11"/>
      <c r="C7" s="12"/>
      <c r="D7" s="5">
        <f>D5*(1-D6)</f>
        <v>66239.608000000007</v>
      </c>
      <c r="E7" s="5">
        <f t="shared" ref="E7:J7" si="2">E5*(1-E6)</f>
        <v>78361.456264000008</v>
      </c>
      <c r="F7" s="5">
        <f t="shared" si="2"/>
        <v>92701.602760312016</v>
      </c>
      <c r="G7" s="5">
        <f t="shared" si="2"/>
        <v>109665.99606544913</v>
      </c>
      <c r="H7" s="5">
        <f t="shared" si="2"/>
        <v>129734.87334542633</v>
      </c>
      <c r="I7" s="5">
        <f t="shared" si="2"/>
        <v>153476.35516763935</v>
      </c>
      <c r="J7" s="5">
        <f t="shared" si="2"/>
        <v>158740.59414988937</v>
      </c>
    </row>
    <row r="8" spans="1:13" ht="21" thickBot="1" x14ac:dyDescent="0.4">
      <c r="A8" s="13" t="s">
        <v>3</v>
      </c>
      <c r="B8" s="14"/>
      <c r="C8" s="15"/>
      <c r="D8" s="17"/>
      <c r="E8" s="18">
        <f>(E7-D7)/1.41</f>
        <v>8597.0555063829797</v>
      </c>
      <c r="F8" s="18">
        <f t="shared" ref="F8:J8" si="3">(F7-E7)/1.41</f>
        <v>10170.31666405107</v>
      </c>
      <c r="G8" s="18">
        <f t="shared" si="3"/>
        <v>12031.484613572422</v>
      </c>
      <c r="H8" s="18">
        <f t="shared" si="3"/>
        <v>14233.246297856169</v>
      </c>
      <c r="I8" s="18">
        <f t="shared" si="3"/>
        <v>16837.930370363851</v>
      </c>
      <c r="J8" s="22">
        <f>(0.0343/0.45)*J7</f>
        <v>12099.560842980456</v>
      </c>
    </row>
    <row r="9" spans="1:13" ht="21" thickTop="1" x14ac:dyDescent="0.35">
      <c r="A9" s="7" t="s">
        <v>4</v>
      </c>
      <c r="B9" s="8"/>
      <c r="C9" s="9"/>
      <c r="D9" s="16">
        <f>D7</f>
        <v>66239.608000000007</v>
      </c>
      <c r="E9" s="16">
        <f>E7-E8</f>
        <v>69764.400757617026</v>
      </c>
      <c r="F9" s="16">
        <f t="shared" ref="F9:J9" si="4">F7-F8</f>
        <v>82531.286096260941</v>
      </c>
      <c r="G9" s="16">
        <f t="shared" si="4"/>
        <v>97634.511451876708</v>
      </c>
      <c r="H9" s="16">
        <f t="shared" si="4"/>
        <v>115501.62704757016</v>
      </c>
      <c r="I9" s="16">
        <f t="shared" si="4"/>
        <v>136638.42479727551</v>
      </c>
      <c r="J9" s="16">
        <f t="shared" si="4"/>
        <v>146641.03330690891</v>
      </c>
    </row>
    <row r="10" spans="1:13" x14ac:dyDescent="0.35">
      <c r="A10" s="1" t="s">
        <v>13</v>
      </c>
      <c r="D10" s="19"/>
      <c r="E10" s="19">
        <f>1/(1+0.0826)</f>
        <v>0.92370219841123224</v>
      </c>
      <c r="F10" s="19">
        <f t="shared" ref="F10:I10" si="5">E10*(1/(1+0.0826))</f>
        <v>0.85322575134974343</v>
      </c>
      <c r="G10" s="19">
        <f t="shared" si="5"/>
        <v>0.78812650226283343</v>
      </c>
      <c r="H10" s="19">
        <f t="shared" si="5"/>
        <v>0.72799418276633421</v>
      </c>
      <c r="I10" s="19">
        <f t="shared" si="5"/>
        <v>0.6724498270518513</v>
      </c>
      <c r="J10" s="1">
        <v>0.67</v>
      </c>
    </row>
    <row r="11" spans="1:13" x14ac:dyDescent="0.35">
      <c r="A11" s="20" t="s">
        <v>12</v>
      </c>
      <c r="B11" s="20"/>
      <c r="C11" s="20"/>
      <c r="D11" s="21">
        <v>66240</v>
      </c>
      <c r="E11" s="21">
        <f t="shared" ref="E11:I11" si="6">E9*E10</f>
        <v>64441.530350653084</v>
      </c>
      <c r="F11" s="21">
        <f t="shared" si="6"/>
        <v>70417.818589342874</v>
      </c>
      <c r="G11" s="21">
        <f t="shared" si="6"/>
        <v>76948.346010708148</v>
      </c>
      <c r="H11" s="21">
        <f t="shared" si="6"/>
        <v>84084.512590677768</v>
      </c>
      <c r="I11" s="21">
        <f t="shared" si="6"/>
        <v>91882.485123565304</v>
      </c>
      <c r="J11" s="27">
        <f>(J9/(8.43%-3.43%))*J10</f>
        <v>1964989.8463125799</v>
      </c>
    </row>
    <row r="14" spans="1:13" x14ac:dyDescent="0.35">
      <c r="A14" s="1" t="s">
        <v>17</v>
      </c>
      <c r="C14" s="26">
        <f>SUM(D11:J11)</f>
        <v>2419004.5389775271</v>
      </c>
    </row>
    <row r="16" spans="1:13" x14ac:dyDescent="0.35">
      <c r="A16" s="1" t="s">
        <v>18</v>
      </c>
      <c r="C16" s="28">
        <v>77981</v>
      </c>
    </row>
    <row r="17" spans="1:3" x14ac:dyDescent="0.35">
      <c r="A17" s="1" t="s">
        <v>19</v>
      </c>
      <c r="C17" s="28">
        <v>104660</v>
      </c>
    </row>
    <row r="18" spans="1:3" x14ac:dyDescent="0.35">
      <c r="A18" s="1" t="s">
        <v>20</v>
      </c>
      <c r="C18" s="1">
        <v>7509</v>
      </c>
    </row>
    <row r="20" spans="1:3" x14ac:dyDescent="0.35">
      <c r="A20" s="1" t="s">
        <v>21</v>
      </c>
      <c r="C20" s="29">
        <f>(C14-C16+C17)/C18</f>
        <v>325.70029817252993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Ahern</dc:creator>
  <cp:lastModifiedBy>Dave Ahern</cp:lastModifiedBy>
  <dcterms:created xsi:type="dcterms:W3CDTF">2022-06-14T20:43:22Z</dcterms:created>
  <dcterms:modified xsi:type="dcterms:W3CDTF">2022-06-15T16:17:37Z</dcterms:modified>
</cp:coreProperties>
</file>