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meron's Documents\eInvesting for Beginners\Pictures for Wordpress\After-Tax Returns\"/>
    </mc:Choice>
  </mc:AlternateContent>
  <bookViews>
    <workbookView xWindow="0" yWindow="0" windowWidth="15360" windowHeight="8340"/>
  </bookViews>
  <sheets>
    <sheet name="Inputs" sheetId="5" r:id="rId1"/>
    <sheet name="Ater-Tax Calculator" sheetId="2" r:id="rId2"/>
    <sheet name="Compounding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/>
  <c r="E11" i="2"/>
  <c r="E8" i="2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C21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C13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D5" i="4"/>
  <c r="C5" i="4"/>
  <c r="C11" i="5"/>
  <c r="B13" i="5"/>
  <c r="C12" i="5" s="1"/>
  <c r="B6" i="5"/>
  <c r="C5" i="5" s="1"/>
  <c r="C11" i="2" l="1"/>
  <c r="C17" i="2" s="1"/>
  <c r="C14" i="4"/>
  <c r="C15" i="4" s="1"/>
  <c r="D12" i="4" s="1"/>
  <c r="D14" i="4" s="1"/>
  <c r="B22" i="4"/>
  <c r="B23" i="4" s="1"/>
  <c r="C22" i="4"/>
  <c r="C23" i="4" s="1"/>
  <c r="D20" i="4" s="1"/>
  <c r="D22" i="4" s="1"/>
  <c r="B14" i="4"/>
  <c r="B15" i="4" s="1"/>
  <c r="C10" i="5"/>
  <c r="C2" i="5"/>
  <c r="C8" i="2" s="1"/>
  <c r="C3" i="5"/>
  <c r="C9" i="2" s="1"/>
  <c r="C15" i="2" s="1"/>
  <c r="C4" i="5"/>
  <c r="C6" i="5" s="1"/>
  <c r="C14" i="2" l="1"/>
  <c r="C10" i="2"/>
  <c r="C16" i="2" s="1"/>
  <c r="D23" i="4"/>
  <c r="E20" i="4" s="1"/>
  <c r="E22" i="4" s="1"/>
  <c r="D15" i="4"/>
  <c r="E12" i="4" s="1"/>
  <c r="E14" i="4" s="1"/>
  <c r="C13" i="5"/>
  <c r="D6" i="5"/>
  <c r="C20" i="2" l="1"/>
  <c r="B7" i="5" s="1"/>
  <c r="E23" i="4"/>
  <c r="F20" i="4" s="1"/>
  <c r="F22" i="4" s="1"/>
  <c r="E15" i="4"/>
  <c r="F12" i="4" s="1"/>
  <c r="F14" i="4" s="1"/>
  <c r="C6" i="4" l="1"/>
  <c r="C7" i="4" s="1"/>
  <c r="D4" i="4" s="1"/>
  <c r="B6" i="4"/>
  <c r="B7" i="4" s="1"/>
  <c r="B25" i="4" s="1"/>
  <c r="F23" i="4"/>
  <c r="G20" i="4" s="1"/>
  <c r="G22" i="4" s="1"/>
  <c r="F15" i="4"/>
  <c r="G12" i="4" s="1"/>
  <c r="G14" i="4" s="1"/>
  <c r="C25" i="4" l="1"/>
  <c r="D6" i="4"/>
  <c r="D7" i="4" s="1"/>
  <c r="G23" i="4"/>
  <c r="H20" i="4" s="1"/>
  <c r="H22" i="4" s="1"/>
  <c r="G15" i="4"/>
  <c r="H12" i="4" s="1"/>
  <c r="H14" i="4" s="1"/>
  <c r="D25" i="4" l="1"/>
  <c r="E4" i="4"/>
  <c r="E6" i="4" s="1"/>
  <c r="E7" i="4" s="1"/>
  <c r="H23" i="4"/>
  <c r="I20" i="4" s="1"/>
  <c r="I22" i="4" s="1"/>
  <c r="H15" i="4"/>
  <c r="I12" i="4" s="1"/>
  <c r="I14" i="4" s="1"/>
  <c r="E25" i="4" l="1"/>
  <c r="F4" i="4"/>
  <c r="F6" i="4" s="1"/>
  <c r="F7" i="4" s="1"/>
  <c r="F25" i="4" s="1"/>
  <c r="I23" i="4"/>
  <c r="J20" i="4" s="1"/>
  <c r="J22" i="4" s="1"/>
  <c r="I15" i="4"/>
  <c r="J12" i="4" s="1"/>
  <c r="J14" i="4" s="1"/>
  <c r="G4" i="4" l="1"/>
  <c r="G6" i="4"/>
  <c r="G7" i="4" s="1"/>
  <c r="J23" i="4"/>
  <c r="K20" i="4" s="1"/>
  <c r="K22" i="4" s="1"/>
  <c r="J15" i="4"/>
  <c r="K12" i="4" s="1"/>
  <c r="K14" i="4" s="1"/>
  <c r="H4" i="4" l="1"/>
  <c r="G25" i="4"/>
  <c r="K23" i="4"/>
  <c r="L20" i="4" s="1"/>
  <c r="L22" i="4" s="1"/>
  <c r="K15" i="4"/>
  <c r="L12" i="4" s="1"/>
  <c r="L14" i="4" s="1"/>
  <c r="H6" i="4" l="1"/>
  <c r="H7" i="4" s="1"/>
  <c r="L23" i="4"/>
  <c r="M20" i="4" s="1"/>
  <c r="M22" i="4" s="1"/>
  <c r="L15" i="4"/>
  <c r="M12" i="4" s="1"/>
  <c r="M14" i="4" s="1"/>
  <c r="I4" i="4" l="1"/>
  <c r="H25" i="4"/>
  <c r="M23" i="4"/>
  <c r="N20" i="4" s="1"/>
  <c r="N22" i="4" s="1"/>
  <c r="M15" i="4"/>
  <c r="N12" i="4" s="1"/>
  <c r="N14" i="4" s="1"/>
  <c r="I6" i="4" l="1"/>
  <c r="I7" i="4"/>
  <c r="N23" i="4"/>
  <c r="O20" i="4" s="1"/>
  <c r="O22" i="4" s="1"/>
  <c r="N15" i="4"/>
  <c r="O12" i="4" s="1"/>
  <c r="O14" i="4" s="1"/>
  <c r="J4" i="4" l="1"/>
  <c r="J6" i="4" s="1"/>
  <c r="J7" i="4" s="1"/>
  <c r="I25" i="4"/>
  <c r="O23" i="4"/>
  <c r="P20" i="4" s="1"/>
  <c r="P22" i="4" s="1"/>
  <c r="O15" i="4"/>
  <c r="P12" i="4" s="1"/>
  <c r="P14" i="4" s="1"/>
  <c r="K4" i="4" l="1"/>
  <c r="J25" i="4"/>
  <c r="P23" i="4"/>
  <c r="Q20" i="4" s="1"/>
  <c r="Q22" i="4" s="1"/>
  <c r="P15" i="4"/>
  <c r="Q12" i="4" s="1"/>
  <c r="Q14" i="4" s="1"/>
  <c r="K6" i="4" l="1"/>
  <c r="K7" i="4" s="1"/>
  <c r="Q23" i="4"/>
  <c r="R20" i="4" s="1"/>
  <c r="R22" i="4" s="1"/>
  <c r="Q15" i="4"/>
  <c r="R12" i="4" s="1"/>
  <c r="R14" i="4" s="1"/>
  <c r="L4" i="4" l="1"/>
  <c r="K25" i="4"/>
  <c r="R23" i="4"/>
  <c r="S20" i="4" s="1"/>
  <c r="S22" i="4" s="1"/>
  <c r="R15" i="4"/>
  <c r="S12" i="4" s="1"/>
  <c r="S14" i="4" s="1"/>
  <c r="L6" i="4" l="1"/>
  <c r="L7" i="4" s="1"/>
  <c r="S23" i="4"/>
  <c r="T20" i="4" s="1"/>
  <c r="T22" i="4" s="1"/>
  <c r="S15" i="4"/>
  <c r="T12" i="4" s="1"/>
  <c r="T14" i="4" s="1"/>
  <c r="M4" i="4" l="1"/>
  <c r="L25" i="4"/>
  <c r="T23" i="4"/>
  <c r="U20" i="4" s="1"/>
  <c r="U22" i="4" s="1"/>
  <c r="T15" i="4"/>
  <c r="U12" i="4" s="1"/>
  <c r="U14" i="4" s="1"/>
  <c r="M6" i="4" l="1"/>
  <c r="M7" i="4"/>
  <c r="U23" i="4"/>
  <c r="V20" i="4" s="1"/>
  <c r="V22" i="4" s="1"/>
  <c r="U15" i="4"/>
  <c r="V12" i="4" s="1"/>
  <c r="V14" i="4" s="1"/>
  <c r="N4" i="4" l="1"/>
  <c r="M25" i="4"/>
  <c r="V23" i="4"/>
  <c r="W20" i="4" s="1"/>
  <c r="W22" i="4" s="1"/>
  <c r="V15" i="4"/>
  <c r="W12" i="4" s="1"/>
  <c r="W14" i="4" s="1"/>
  <c r="N6" i="4" l="1"/>
  <c r="N7" i="4" s="1"/>
  <c r="W23" i="4"/>
  <c r="X20" i="4" s="1"/>
  <c r="X22" i="4" s="1"/>
  <c r="W15" i="4"/>
  <c r="X12" i="4" s="1"/>
  <c r="X14" i="4" s="1"/>
  <c r="O4" i="4" l="1"/>
  <c r="N25" i="4"/>
  <c r="X23" i="4"/>
  <c r="Y20" i="4" s="1"/>
  <c r="Y22" i="4" s="1"/>
  <c r="X15" i="4"/>
  <c r="Y12" i="4" s="1"/>
  <c r="Y14" i="4" s="1"/>
  <c r="O6" i="4" l="1"/>
  <c r="O7" i="4"/>
  <c r="Y23" i="4"/>
  <c r="Z20" i="4" s="1"/>
  <c r="Z22" i="4" s="1"/>
  <c r="Y15" i="4"/>
  <c r="Z12" i="4" s="1"/>
  <c r="Z14" i="4" s="1"/>
  <c r="P4" i="4" l="1"/>
  <c r="O25" i="4"/>
  <c r="Z23" i="4"/>
  <c r="AA20" i="4" s="1"/>
  <c r="AA22" i="4" s="1"/>
  <c r="Z15" i="4"/>
  <c r="AA12" i="4" s="1"/>
  <c r="AA14" i="4" s="1"/>
  <c r="P6" i="4" l="1"/>
  <c r="P7" i="4"/>
  <c r="AA23" i="4"/>
  <c r="AB20" i="4" s="1"/>
  <c r="AB22" i="4" s="1"/>
  <c r="AA15" i="4"/>
  <c r="AB12" i="4" s="1"/>
  <c r="AB14" i="4" s="1"/>
  <c r="Q4" i="4" l="1"/>
  <c r="Q6" i="4" s="1"/>
  <c r="Q7" i="4" s="1"/>
  <c r="P25" i="4"/>
  <c r="AB23" i="4"/>
  <c r="AC20" i="4" s="1"/>
  <c r="AC22" i="4" s="1"/>
  <c r="AB15" i="4"/>
  <c r="AC12" i="4" s="1"/>
  <c r="AC14" i="4" s="1"/>
  <c r="R4" i="4" l="1"/>
  <c r="Q25" i="4"/>
  <c r="AC23" i="4"/>
  <c r="AD20" i="4" s="1"/>
  <c r="AD22" i="4" s="1"/>
  <c r="AC15" i="4"/>
  <c r="AD12" i="4" s="1"/>
  <c r="AD14" i="4" s="1"/>
  <c r="R6" i="4" l="1"/>
  <c r="R7" i="4" s="1"/>
  <c r="AD23" i="4"/>
  <c r="AE20" i="4" s="1"/>
  <c r="AE22" i="4" s="1"/>
  <c r="AD15" i="4"/>
  <c r="AE12" i="4" s="1"/>
  <c r="AE14" i="4" s="1"/>
  <c r="S4" i="4" l="1"/>
  <c r="S6" i="4" s="1"/>
  <c r="S7" i="4" s="1"/>
  <c r="R25" i="4"/>
  <c r="AE23" i="4"/>
  <c r="AF20" i="4" s="1"/>
  <c r="AF22" i="4" s="1"/>
  <c r="AE15" i="4"/>
  <c r="AF12" i="4" s="1"/>
  <c r="AF14" i="4" s="1"/>
  <c r="T4" i="4" l="1"/>
  <c r="T6" i="4" s="1"/>
  <c r="T7" i="4" s="1"/>
  <c r="S25" i="4"/>
  <c r="AF23" i="4"/>
  <c r="AF15" i="4"/>
  <c r="U4" i="4" l="1"/>
  <c r="U6" i="4" s="1"/>
  <c r="U7" i="4" s="1"/>
  <c r="T25" i="4"/>
  <c r="V4" i="4" l="1"/>
  <c r="V6" i="4" s="1"/>
  <c r="V7" i="4" s="1"/>
  <c r="U25" i="4"/>
  <c r="W4" i="4" l="1"/>
  <c r="V25" i="4"/>
  <c r="W6" i="4" l="1"/>
  <c r="W7" i="4" s="1"/>
  <c r="X4" i="4" l="1"/>
  <c r="X6" i="4" s="1"/>
  <c r="X7" i="4" s="1"/>
  <c r="W25" i="4"/>
  <c r="Y4" i="4" l="1"/>
  <c r="Y6" i="4" s="1"/>
  <c r="Y7" i="4" s="1"/>
  <c r="X25" i="4"/>
  <c r="Z4" i="4" l="1"/>
  <c r="Y25" i="4"/>
  <c r="Z6" i="4" l="1"/>
  <c r="Z7" i="4" s="1"/>
  <c r="AA4" i="4" l="1"/>
  <c r="AA6" i="4" s="1"/>
  <c r="AA7" i="4" s="1"/>
  <c r="Z25" i="4"/>
  <c r="AB4" i="4" l="1"/>
  <c r="AB6" i="4" s="1"/>
  <c r="AB7" i="4" s="1"/>
  <c r="AA25" i="4"/>
  <c r="AC4" i="4" l="1"/>
  <c r="AC6" i="4" s="1"/>
  <c r="AC7" i="4" s="1"/>
  <c r="AB25" i="4"/>
  <c r="AD4" i="4" l="1"/>
  <c r="AC25" i="4"/>
  <c r="AD6" i="4" l="1"/>
  <c r="AD7" i="4" s="1"/>
  <c r="AE4" i="4" l="1"/>
  <c r="AE6" i="4" s="1"/>
  <c r="AE7" i="4" s="1"/>
  <c r="AD25" i="4"/>
  <c r="AF4" i="4" l="1"/>
  <c r="AE25" i="4"/>
  <c r="AF6" i="4" l="1"/>
  <c r="AF7" i="4" s="1"/>
  <c r="AF25" i="4" l="1"/>
</calcChain>
</file>

<file path=xl/sharedStrings.xml><?xml version="1.0" encoding="utf-8"?>
<sst xmlns="http://schemas.openxmlformats.org/spreadsheetml/2006/main" count="155" uniqueCount="65">
  <si>
    <t>=</t>
  </si>
  <si>
    <t>+</t>
  </si>
  <si>
    <t>x</t>
  </si>
  <si>
    <t>(1 - 0%)</t>
  </si>
  <si>
    <r>
      <t>(Total Return x % of Return from</t>
    </r>
    <r>
      <rPr>
        <b/>
        <i/>
        <sz val="12"/>
        <color theme="1"/>
        <rFont val="Calibri"/>
        <family val="2"/>
        <scheme val="minor"/>
      </rPr>
      <t xml:space="preserve"> Interest</t>
    </r>
    <r>
      <rPr>
        <sz val="12"/>
        <color theme="1"/>
        <rFont val="Calibri"/>
        <family val="2"/>
        <scheme val="minor"/>
      </rPr>
      <t>)</t>
    </r>
  </si>
  <si>
    <r>
      <t>(Total Return x % of Return from</t>
    </r>
    <r>
      <rPr>
        <b/>
        <i/>
        <sz val="12"/>
        <color theme="1"/>
        <rFont val="Calibri"/>
        <family val="2"/>
        <scheme val="minor"/>
      </rPr>
      <t xml:space="preserve"> Dividends</t>
    </r>
    <r>
      <rPr>
        <sz val="12"/>
        <color theme="1"/>
        <rFont val="Calibri"/>
        <family val="2"/>
        <scheme val="minor"/>
      </rPr>
      <t>)</t>
    </r>
  </si>
  <si>
    <r>
      <t>(Total Return x % of Return from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Realized</t>
    </r>
    <r>
      <rPr>
        <b/>
        <i/>
        <sz val="12"/>
        <color theme="1"/>
        <rFont val="Calibri"/>
        <family val="2"/>
        <scheme val="minor"/>
      </rPr>
      <t xml:space="preserve"> Capital Gains</t>
    </r>
    <r>
      <rPr>
        <sz val="12"/>
        <color theme="1"/>
        <rFont val="Calibri"/>
        <family val="2"/>
        <scheme val="minor"/>
      </rPr>
      <t>)</t>
    </r>
  </si>
  <si>
    <r>
      <t>(Total Return x % of Return from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Unrealized</t>
    </r>
    <r>
      <rPr>
        <b/>
        <i/>
        <sz val="12"/>
        <color theme="1"/>
        <rFont val="Calibri"/>
        <family val="2"/>
        <scheme val="minor"/>
      </rPr>
      <t xml:space="preserve"> Capital Gains</t>
    </r>
    <r>
      <rPr>
        <sz val="12"/>
        <color theme="1"/>
        <rFont val="Calibri"/>
        <family val="2"/>
        <scheme val="minor"/>
      </rPr>
      <t>)</t>
    </r>
  </si>
  <si>
    <t>Dividend %</t>
  </si>
  <si>
    <t>Interest %</t>
  </si>
  <si>
    <t>Return</t>
  </si>
  <si>
    <t>Tax Rate</t>
  </si>
  <si>
    <t>% of Total</t>
  </si>
  <si>
    <r>
      <t xml:space="preserve">(1 - Tax Rate on </t>
    </r>
    <r>
      <rPr>
        <i/>
        <sz val="12"/>
        <color theme="1"/>
        <rFont val="Calibri"/>
        <family val="2"/>
        <scheme val="minor"/>
      </rPr>
      <t>Interest</t>
    </r>
    <r>
      <rPr>
        <sz val="12"/>
        <color theme="1"/>
        <rFont val="Calibri"/>
        <family val="2"/>
        <scheme val="minor"/>
      </rPr>
      <t xml:space="preserve"> %)</t>
    </r>
  </si>
  <si>
    <r>
      <t xml:space="preserve">(1 - Tax Rate on </t>
    </r>
    <r>
      <rPr>
        <i/>
        <sz val="12"/>
        <color theme="1"/>
        <rFont val="Calibri"/>
        <family val="2"/>
        <scheme val="minor"/>
      </rPr>
      <t>Dividends</t>
    </r>
    <r>
      <rPr>
        <sz val="12"/>
        <color theme="1"/>
        <rFont val="Calibri"/>
        <family val="2"/>
        <scheme val="minor"/>
      </rPr>
      <t xml:space="preserve"> %)</t>
    </r>
  </si>
  <si>
    <r>
      <t xml:space="preserve">(1 - Tax Rate on </t>
    </r>
    <r>
      <rPr>
        <i/>
        <sz val="12"/>
        <color theme="1"/>
        <rFont val="Calibri"/>
        <family val="2"/>
        <scheme val="minor"/>
      </rPr>
      <t>Realized Capital Gains</t>
    </r>
    <r>
      <rPr>
        <sz val="12"/>
        <color theme="1"/>
        <rFont val="Calibri"/>
        <family val="2"/>
        <scheme val="minor"/>
      </rPr>
      <t xml:space="preserve"> %)</t>
    </r>
  </si>
  <si>
    <t>TOTAL AFTER-TAX RETURN!</t>
  </si>
  <si>
    <t>Realized Capital Gains %</t>
  </si>
  <si>
    <t>Unrealized Capital Gains %</t>
  </si>
  <si>
    <t>Return Contribution</t>
  </si>
  <si>
    <t>IRA / TFSA</t>
  </si>
  <si>
    <t>401K / RRSP</t>
  </si>
  <si>
    <t>Deposits</t>
  </si>
  <si>
    <t>Beginning Balance</t>
  </si>
  <si>
    <t>MARGIN (annual taxes, post-tax contributions)</t>
  </si>
  <si>
    <t>401K / RRSP (deferred taxes, pre-tax contributions)</t>
  </si>
  <si>
    <t>IRA / TFSA (non-taxable, post-tax contributions)</t>
  </si>
  <si>
    <t>ALLOCATION &amp; SAVINGS</t>
  </si>
  <si>
    <t>RETURNS &amp; TAXES</t>
  </si>
  <si>
    <t>Margin</t>
  </si>
  <si>
    <t xml:space="preserve"> $ Contribution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</si>
  <si>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</si>
  <si>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</si>
  <si>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</si>
  <si>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</si>
  <si>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</si>
  <si>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</si>
  <si>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</si>
  <si>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</si>
  <si>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</si>
  <si>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</si>
  <si>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</si>
  <si>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</si>
  <si>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</si>
  <si>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</si>
  <si>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</si>
  <si>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</si>
  <si>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</si>
  <si>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</si>
  <si>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</si>
  <si>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</si>
  <si>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</si>
  <si>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</si>
  <si>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</si>
  <si>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</si>
  <si>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</si>
  <si>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</si>
  <si>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</si>
  <si>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</si>
  <si>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</si>
  <si>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</si>
  <si>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TOTAL</t>
  </si>
  <si>
    <t>Year 0</t>
  </si>
  <si>
    <t>AFTER-TAX RETURN</t>
  </si>
  <si>
    <t>After-Tax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</si>
</sst>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164" fontId="0" fillId="0" borderId="0" xfId="2" applyNumberFormat="1" applyFont="1"/>
    <xf numFmtId="164" fontId="0" fillId="0" borderId="1" xfId="0" applyNumberFormat="1" applyBorder="1"/>
    <xf numFmtId="9" fontId="5" fillId="0" borderId="0" xfId="0" applyNumberFormat="1" applyFont="1" applyAlignment="1">
      <alignment horizontal="center" vertical="center"/>
    </xf>
    <xf numFmtId="10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0" fillId="0" borderId="0" xfId="0" applyFont="1"/>
    <xf numFmtId="164" fontId="0" fillId="0" borderId="1" xfId="0" applyNumberForma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3" xfId="0" quotePrefix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0" fillId="0" borderId="4" xfId="0" applyBorder="1"/>
    <xf numFmtId="10" fontId="0" fillId="0" borderId="4" xfId="0" applyNumberFormat="1" applyBorder="1"/>
    <xf numFmtId="0" fontId="8" fillId="0" borderId="4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10" fontId="5" fillId="0" borderId="3" xfId="0" quotePrefix="1" applyNumberFormat="1" applyFont="1" applyBorder="1" applyAlignment="1">
      <alignment horizontal="center" vertical="center"/>
    </xf>
    <xf numFmtId="9" fontId="5" fillId="0" borderId="3" xfId="0" quotePrefix="1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0" fillId="2" borderId="0" xfId="0" applyNumberFormat="1" applyFill="1"/>
    <xf numFmtId="165" fontId="0" fillId="0" borderId="0" xfId="1" applyNumberFormat="1" applyFont="1"/>
    <xf numFmtId="165" fontId="0" fillId="0" borderId="1" xfId="1" applyNumberFormat="1" applyFont="1" applyBorder="1"/>
    <xf numFmtId="0" fontId="2" fillId="0" borderId="0" xfId="0" applyFont="1" applyBorder="1" applyAlignment="1">
      <alignment horizontal="center" vertic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5" fontId="0" fillId="2" borderId="0" xfId="1" applyNumberFormat="1" applyFont="1" applyFill="1"/>
    <xf numFmtId="164" fontId="0" fillId="0" borderId="1" xfId="2" applyNumberFormat="1" applyFont="1" applyBorder="1"/>
    <xf numFmtId="165" fontId="0" fillId="0" borderId="4" xfId="1" applyNumberFormat="1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2" fillId="0" borderId="0" xfId="2" applyNumberFormat="1" applyFont="1"/>
    <xf numFmtId="0" fontId="0" fillId="0" borderId="0" xfId="0" applyFill="1" applyBorder="1"/>
    <xf numFmtId="0" fontId="8" fillId="0" borderId="5" xfId="0" applyFont="1" applyFill="1" applyBorder="1"/>
    <xf numFmtId="10" fontId="8" fillId="0" borderId="5" xfId="0" applyNumberFormat="1" applyFont="1" applyBorder="1"/>
    <xf numFmtId="0" fontId="4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Compounding!$A$7</c:f>
              <c:strCache>
                <c:ptCount val="1"/>
                <c:pt idx="0">
                  <c:v>Margin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1.3238254856697228E-2"/>
                  <c:y val="-2.025662323315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Compounding!$B$3:$AF$3</c:f>
              <c:strCache>
                <c:ptCount val="3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  <c:pt idx="16">
                  <c:v>Year 16</c:v>
                </c:pt>
                <c:pt idx="17">
                  <c:v>Year 17</c:v>
                </c:pt>
                <c:pt idx="18">
                  <c:v>Year 18</c:v>
                </c:pt>
                <c:pt idx="19">
                  <c:v>Year 19</c:v>
                </c:pt>
                <c:pt idx="20">
                  <c:v>Year 20</c:v>
                </c:pt>
                <c:pt idx="21">
                  <c:v>Year 21</c:v>
                </c:pt>
                <c:pt idx="22">
                  <c:v>Year 22</c:v>
                </c:pt>
                <c:pt idx="23">
                  <c:v>Year 23</c:v>
                </c:pt>
                <c:pt idx="24">
                  <c:v>Year 24</c:v>
                </c:pt>
                <c:pt idx="25">
                  <c:v>Year 25</c:v>
                </c:pt>
                <c:pt idx="26">
                  <c:v>Year 26</c:v>
                </c:pt>
                <c:pt idx="27">
                  <c:v>Year 27</c:v>
                </c:pt>
                <c:pt idx="28">
                  <c:v>Year 28</c:v>
                </c:pt>
                <c:pt idx="29">
                  <c:v>Year 29</c:v>
                </c:pt>
                <c:pt idx="30">
                  <c:v>Year 30</c:v>
                </c:pt>
              </c:strCache>
            </c:strRef>
          </c:cat>
          <c:val>
            <c:numRef>
              <c:f>Compounding!$B$7:$AF$7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2596.25</c:v>
                </c:pt>
                <c:pt idx="2">
                  <c:v>5392.4112500000001</c:v>
                </c:pt>
                <c:pt idx="3">
                  <c:v>8403.8769162499993</c:v>
                </c:pt>
                <c:pt idx="4">
                  <c:v>11647.22543880125</c:v>
                </c:pt>
                <c:pt idx="5">
                  <c:v>15140.311797588945</c:v>
                </c:pt>
                <c:pt idx="6">
                  <c:v>18902.365806003298</c:v>
                </c:pt>
                <c:pt idx="7">
                  <c:v>22954.097973065553</c:v>
                </c:pt>
                <c:pt idx="8">
                  <c:v>27317.813516991599</c:v>
                </c:pt>
                <c:pt idx="9">
                  <c:v>32017.535157799954</c:v>
                </c:pt>
                <c:pt idx="10">
                  <c:v>37079.135364950547</c:v>
                </c:pt>
                <c:pt idx="11">
                  <c:v>42530.47878805174</c:v>
                </c:pt>
                <c:pt idx="12">
                  <c:v>48401.575654731721</c:v>
                </c:pt>
                <c:pt idx="13">
                  <c:v>54724.746980146061</c:v>
                </c:pt>
                <c:pt idx="14">
                  <c:v>61534.802497617304</c:v>
                </c:pt>
                <c:pt idx="15">
                  <c:v>68869.232289933832</c:v>
                </c:pt>
                <c:pt idx="16">
                  <c:v>76768.413176258735</c:v>
                </c:pt>
                <c:pt idx="17">
                  <c:v>85275.830990830655</c:v>
                </c:pt>
                <c:pt idx="18">
                  <c:v>94438.319977124615</c:v>
                </c:pt>
                <c:pt idx="19">
                  <c:v>104306.32061536321</c:v>
                </c:pt>
                <c:pt idx="20">
                  <c:v>114934.15730274617</c:v>
                </c:pt>
                <c:pt idx="21">
                  <c:v>126380.33741505763</c:v>
                </c:pt>
                <c:pt idx="22">
                  <c:v>138707.87339601706</c:v>
                </c:pt>
                <c:pt idx="23">
                  <c:v>151984.62964751039</c:v>
                </c:pt>
                <c:pt idx="24">
                  <c:v>166283.69613036868</c:v>
                </c:pt>
                <c:pt idx="25">
                  <c:v>181683.79073240707</c:v>
                </c:pt>
                <c:pt idx="26">
                  <c:v>198269.69261880242</c:v>
                </c:pt>
                <c:pt idx="27">
                  <c:v>216132.70895045021</c:v>
                </c:pt>
                <c:pt idx="28">
                  <c:v>235371.17753963487</c:v>
                </c:pt>
                <c:pt idx="29">
                  <c:v>256091.00821018676</c:v>
                </c:pt>
                <c:pt idx="30">
                  <c:v>278406.26584237115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Compounding!$A$15</c:f>
              <c:strCache>
                <c:ptCount val="1"/>
                <c:pt idx="0">
                  <c:v>401K / RRSP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Compounding!$B$3:$AF$3</c:f>
              <c:strCache>
                <c:ptCount val="3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  <c:pt idx="16">
                  <c:v>Year 16</c:v>
                </c:pt>
                <c:pt idx="17">
                  <c:v>Year 17</c:v>
                </c:pt>
                <c:pt idx="18">
                  <c:v>Year 18</c:v>
                </c:pt>
                <c:pt idx="19">
                  <c:v>Year 19</c:v>
                </c:pt>
                <c:pt idx="20">
                  <c:v>Year 20</c:v>
                </c:pt>
                <c:pt idx="21">
                  <c:v>Year 21</c:v>
                </c:pt>
                <c:pt idx="22">
                  <c:v>Year 22</c:v>
                </c:pt>
                <c:pt idx="23">
                  <c:v>Year 23</c:v>
                </c:pt>
                <c:pt idx="24">
                  <c:v>Year 24</c:v>
                </c:pt>
                <c:pt idx="25">
                  <c:v>Year 25</c:v>
                </c:pt>
                <c:pt idx="26">
                  <c:v>Year 26</c:v>
                </c:pt>
                <c:pt idx="27">
                  <c:v>Year 27</c:v>
                </c:pt>
                <c:pt idx="28">
                  <c:v>Year 28</c:v>
                </c:pt>
                <c:pt idx="29">
                  <c:v>Year 29</c:v>
                </c:pt>
                <c:pt idx="30">
                  <c:v>Year 30</c:v>
                </c:pt>
              </c:strCache>
            </c:strRef>
          </c:cat>
          <c:val>
            <c:numRef>
              <c:f>Compounding!$B$15:$AF$15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5225</c:v>
                </c:pt>
                <c:pt idx="2">
                  <c:v>10920.25</c:v>
                </c:pt>
                <c:pt idx="3">
                  <c:v>17128.072499999998</c:v>
                </c:pt>
                <c:pt idx="4">
                  <c:v>23894.599025</c:v>
                </c:pt>
                <c:pt idx="5">
                  <c:v>31270.11293725</c:v>
                </c:pt>
                <c:pt idx="6">
                  <c:v>39309.423101602501</c:v>
                </c:pt>
                <c:pt idx="7">
                  <c:v>48072.271180746728</c:v>
                </c:pt>
                <c:pt idx="8">
                  <c:v>57623.77558701393</c:v>
                </c:pt>
                <c:pt idx="9">
                  <c:v>68034.915389845177</c:v>
                </c:pt>
                <c:pt idx="10">
                  <c:v>79383.057774931236</c:v>
                </c:pt>
                <c:pt idx="11">
                  <c:v>91752.53297467505</c:v>
                </c:pt>
                <c:pt idx="12">
                  <c:v>105235.26094239581</c:v>
                </c:pt>
                <c:pt idx="13">
                  <c:v>119931.43442721142</c:v>
                </c:pt>
                <c:pt idx="14">
                  <c:v>135950.26352566044</c:v>
                </c:pt>
                <c:pt idx="15">
                  <c:v>153410.78724296988</c:v>
                </c:pt>
                <c:pt idx="16">
                  <c:v>172442.75809483716</c:v>
                </c:pt>
                <c:pt idx="17">
                  <c:v>193187.60632337251</c:v>
                </c:pt>
                <c:pt idx="18">
                  <c:v>215799.49089247605</c:v>
                </c:pt>
                <c:pt idx="19">
                  <c:v>240446.4450727989</c:v>
                </c:pt>
                <c:pt idx="20">
                  <c:v>267311.62512935081</c:v>
                </c:pt>
                <c:pt idx="21">
                  <c:v>296594.67139099236</c:v>
                </c:pt>
                <c:pt idx="22">
                  <c:v>328513.19181618164</c:v>
                </c:pt>
                <c:pt idx="23">
                  <c:v>363304.37907963799</c:v>
                </c:pt>
                <c:pt idx="24">
                  <c:v>401226.77319680538</c:v>
                </c:pt>
                <c:pt idx="25">
                  <c:v>442562.18278451788</c:v>
                </c:pt>
                <c:pt idx="26">
                  <c:v>487617.77923512447</c:v>
                </c:pt>
                <c:pt idx="27">
                  <c:v>536728.37936628563</c:v>
                </c:pt>
                <c:pt idx="28">
                  <c:v>590258.93350925134</c:v>
                </c:pt>
                <c:pt idx="29">
                  <c:v>648607.23752508394</c:v>
                </c:pt>
                <c:pt idx="30">
                  <c:v>712206.88890234148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Compounding!$A$23</c:f>
              <c:strCache>
                <c:ptCount val="1"/>
                <c:pt idx="0">
                  <c:v>IRA / TFSA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1.0560878685345054E-2"/>
                  <c:y val="-3.1668889712276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Compounding!$B$3:$AF$3</c:f>
              <c:strCache>
                <c:ptCount val="3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  <c:pt idx="16">
                  <c:v>Year 16</c:v>
                </c:pt>
                <c:pt idx="17">
                  <c:v>Year 17</c:v>
                </c:pt>
                <c:pt idx="18">
                  <c:v>Year 18</c:v>
                </c:pt>
                <c:pt idx="19">
                  <c:v>Year 19</c:v>
                </c:pt>
                <c:pt idx="20">
                  <c:v>Year 20</c:v>
                </c:pt>
                <c:pt idx="21">
                  <c:v>Year 21</c:v>
                </c:pt>
                <c:pt idx="22">
                  <c:v>Year 22</c:v>
                </c:pt>
                <c:pt idx="23">
                  <c:v>Year 23</c:v>
                </c:pt>
                <c:pt idx="24">
                  <c:v>Year 24</c:v>
                </c:pt>
                <c:pt idx="25">
                  <c:v>Year 25</c:v>
                </c:pt>
                <c:pt idx="26">
                  <c:v>Year 26</c:v>
                </c:pt>
                <c:pt idx="27">
                  <c:v>Year 27</c:v>
                </c:pt>
                <c:pt idx="28">
                  <c:v>Year 28</c:v>
                </c:pt>
                <c:pt idx="29">
                  <c:v>Year 29</c:v>
                </c:pt>
                <c:pt idx="30">
                  <c:v>Year 30</c:v>
                </c:pt>
              </c:strCache>
            </c:strRef>
          </c:cat>
          <c:val>
            <c:numRef>
              <c:f>Compounding!$B$23:$AF$23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2612.5</c:v>
                </c:pt>
                <c:pt idx="2">
                  <c:v>5460.125</c:v>
                </c:pt>
                <c:pt idx="3">
                  <c:v>8564.0362499999992</c:v>
                </c:pt>
                <c:pt idx="4">
                  <c:v>11947.2995125</c:v>
                </c:pt>
                <c:pt idx="5">
                  <c:v>15635.056468625</c:v>
                </c:pt>
                <c:pt idx="6">
                  <c:v>19654.71155080125</c:v>
                </c:pt>
                <c:pt idx="7">
                  <c:v>24036.135590373364</c:v>
                </c:pt>
                <c:pt idx="8">
                  <c:v>28811.887793506965</c:v>
                </c:pt>
                <c:pt idx="9">
                  <c:v>34017.457694922588</c:v>
                </c:pt>
                <c:pt idx="10">
                  <c:v>39691.528887465618</c:v>
                </c:pt>
                <c:pt idx="11">
                  <c:v>45876.266487337525</c:v>
                </c:pt>
                <c:pt idx="12">
                  <c:v>52617.630471197903</c:v>
                </c:pt>
                <c:pt idx="13">
                  <c:v>59965.717213605712</c:v>
                </c:pt>
                <c:pt idx="14">
                  <c:v>67975.13176283022</c:v>
                </c:pt>
                <c:pt idx="15">
                  <c:v>76705.393621484938</c:v>
                </c:pt>
                <c:pt idx="16">
                  <c:v>86221.379047418581</c:v>
                </c:pt>
                <c:pt idx="17">
                  <c:v>96593.803161686257</c:v>
                </c:pt>
                <c:pt idx="18">
                  <c:v>107899.74544623803</c:v>
                </c:pt>
                <c:pt idx="19">
                  <c:v>120223.22253639945</c:v>
                </c:pt>
                <c:pt idx="20">
                  <c:v>133655.81256467541</c:v>
                </c:pt>
                <c:pt idx="21">
                  <c:v>148297.33569549618</c:v>
                </c:pt>
                <c:pt idx="22">
                  <c:v>164256.59590809082</c:v>
                </c:pt>
                <c:pt idx="23">
                  <c:v>181652.189539819</c:v>
                </c:pt>
                <c:pt idx="24">
                  <c:v>200613.38659840269</c:v>
                </c:pt>
                <c:pt idx="25">
                  <c:v>221281.09139225894</c:v>
                </c:pt>
                <c:pt idx="26">
                  <c:v>243808.88961756224</c:v>
                </c:pt>
                <c:pt idx="27">
                  <c:v>268364.18968314282</c:v>
                </c:pt>
                <c:pt idx="28">
                  <c:v>295129.46675462567</c:v>
                </c:pt>
                <c:pt idx="29">
                  <c:v>324303.61876254197</c:v>
                </c:pt>
                <c:pt idx="30">
                  <c:v>356103.44445117074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24664"/>
        <c:axId val="344912240"/>
      </c:lineChart>
      <c:catAx>
        <c:axId val="14822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2240"/>
        <c:crosses val="autoZero"/>
        <c:auto val="1"/>
        <c:lblAlgn val="ctr"/>
        <c:lblOffset val="100"/>
        <c:tickLblSkip val="5"/>
        <c:noMultiLvlLbl val="0"/>
      </c:catAx>
      <c:valAx>
        <c:axId val="3449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24664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Compounding!$A$7</c:f>
              <c:strCache>
                <c:ptCount val="1"/>
                <c:pt idx="0">
                  <c:v>Margin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1.3238254856697228E-2"/>
                  <c:y val="-2.025662323315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Compounding!$B$3:$AF$3</c:f>
              <c:strCache>
                <c:ptCount val="3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  <c:pt idx="16">
                  <c:v>Year 16</c:v>
                </c:pt>
                <c:pt idx="17">
                  <c:v>Year 17</c:v>
                </c:pt>
                <c:pt idx="18">
                  <c:v>Year 18</c:v>
                </c:pt>
                <c:pt idx="19">
                  <c:v>Year 19</c:v>
                </c:pt>
                <c:pt idx="20">
                  <c:v>Year 20</c:v>
                </c:pt>
                <c:pt idx="21">
                  <c:v>Year 21</c:v>
                </c:pt>
                <c:pt idx="22">
                  <c:v>Year 22</c:v>
                </c:pt>
                <c:pt idx="23">
                  <c:v>Year 23</c:v>
                </c:pt>
                <c:pt idx="24">
                  <c:v>Year 24</c:v>
                </c:pt>
                <c:pt idx="25">
                  <c:v>Year 25</c:v>
                </c:pt>
                <c:pt idx="26">
                  <c:v>Year 26</c:v>
                </c:pt>
                <c:pt idx="27">
                  <c:v>Year 27</c:v>
                </c:pt>
                <c:pt idx="28">
                  <c:v>Year 28</c:v>
                </c:pt>
                <c:pt idx="29">
                  <c:v>Year 29</c:v>
                </c:pt>
                <c:pt idx="30">
                  <c:v>Year 30</c:v>
                </c:pt>
              </c:strCache>
            </c:strRef>
          </c:cat>
          <c:val>
            <c:numRef>
              <c:f>Compounding!$B$7:$AF$7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2596.25</c:v>
                </c:pt>
                <c:pt idx="2">
                  <c:v>5392.4112500000001</c:v>
                </c:pt>
                <c:pt idx="3">
                  <c:v>8403.8769162499993</c:v>
                </c:pt>
                <c:pt idx="4">
                  <c:v>11647.22543880125</c:v>
                </c:pt>
                <c:pt idx="5">
                  <c:v>15140.311797588945</c:v>
                </c:pt>
                <c:pt idx="6">
                  <c:v>18902.365806003298</c:v>
                </c:pt>
                <c:pt idx="7">
                  <c:v>22954.097973065553</c:v>
                </c:pt>
                <c:pt idx="8">
                  <c:v>27317.813516991599</c:v>
                </c:pt>
                <c:pt idx="9">
                  <c:v>32017.535157799954</c:v>
                </c:pt>
                <c:pt idx="10">
                  <c:v>37079.135364950547</c:v>
                </c:pt>
                <c:pt idx="11">
                  <c:v>42530.47878805174</c:v>
                </c:pt>
                <c:pt idx="12">
                  <c:v>48401.575654731721</c:v>
                </c:pt>
                <c:pt idx="13">
                  <c:v>54724.746980146061</c:v>
                </c:pt>
                <c:pt idx="14">
                  <c:v>61534.802497617304</c:v>
                </c:pt>
                <c:pt idx="15">
                  <c:v>68869.232289933832</c:v>
                </c:pt>
                <c:pt idx="16">
                  <c:v>76768.413176258735</c:v>
                </c:pt>
                <c:pt idx="17">
                  <c:v>85275.830990830655</c:v>
                </c:pt>
                <c:pt idx="18">
                  <c:v>94438.319977124615</c:v>
                </c:pt>
                <c:pt idx="19">
                  <c:v>104306.32061536321</c:v>
                </c:pt>
                <c:pt idx="20">
                  <c:v>114934.15730274617</c:v>
                </c:pt>
                <c:pt idx="21">
                  <c:v>126380.33741505763</c:v>
                </c:pt>
                <c:pt idx="22">
                  <c:v>138707.87339601706</c:v>
                </c:pt>
                <c:pt idx="23">
                  <c:v>151984.62964751039</c:v>
                </c:pt>
                <c:pt idx="24">
                  <c:v>166283.69613036868</c:v>
                </c:pt>
                <c:pt idx="25">
                  <c:v>181683.79073240707</c:v>
                </c:pt>
                <c:pt idx="26">
                  <c:v>198269.69261880242</c:v>
                </c:pt>
                <c:pt idx="27">
                  <c:v>216132.70895045021</c:v>
                </c:pt>
                <c:pt idx="28">
                  <c:v>235371.17753963487</c:v>
                </c:pt>
                <c:pt idx="29">
                  <c:v>256091.00821018676</c:v>
                </c:pt>
                <c:pt idx="30">
                  <c:v>278406.26584237115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Compounding!$A$15</c:f>
              <c:strCache>
                <c:ptCount val="1"/>
                <c:pt idx="0">
                  <c:v>401K / RRSP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Compounding!$B$3:$AF$3</c:f>
              <c:strCache>
                <c:ptCount val="3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  <c:pt idx="16">
                  <c:v>Year 16</c:v>
                </c:pt>
                <c:pt idx="17">
                  <c:v>Year 17</c:v>
                </c:pt>
                <c:pt idx="18">
                  <c:v>Year 18</c:v>
                </c:pt>
                <c:pt idx="19">
                  <c:v>Year 19</c:v>
                </c:pt>
                <c:pt idx="20">
                  <c:v>Year 20</c:v>
                </c:pt>
                <c:pt idx="21">
                  <c:v>Year 21</c:v>
                </c:pt>
                <c:pt idx="22">
                  <c:v>Year 22</c:v>
                </c:pt>
                <c:pt idx="23">
                  <c:v>Year 23</c:v>
                </c:pt>
                <c:pt idx="24">
                  <c:v>Year 24</c:v>
                </c:pt>
                <c:pt idx="25">
                  <c:v>Year 25</c:v>
                </c:pt>
                <c:pt idx="26">
                  <c:v>Year 26</c:v>
                </c:pt>
                <c:pt idx="27">
                  <c:v>Year 27</c:v>
                </c:pt>
                <c:pt idx="28">
                  <c:v>Year 28</c:v>
                </c:pt>
                <c:pt idx="29">
                  <c:v>Year 29</c:v>
                </c:pt>
                <c:pt idx="30">
                  <c:v>Year 30</c:v>
                </c:pt>
              </c:strCache>
            </c:strRef>
          </c:cat>
          <c:val>
            <c:numRef>
              <c:f>Compounding!$B$15:$AF$15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5225</c:v>
                </c:pt>
                <c:pt idx="2">
                  <c:v>10920.25</c:v>
                </c:pt>
                <c:pt idx="3">
                  <c:v>17128.072499999998</c:v>
                </c:pt>
                <c:pt idx="4">
                  <c:v>23894.599025</c:v>
                </c:pt>
                <c:pt idx="5">
                  <c:v>31270.11293725</c:v>
                </c:pt>
                <c:pt idx="6">
                  <c:v>39309.423101602501</c:v>
                </c:pt>
                <c:pt idx="7">
                  <c:v>48072.271180746728</c:v>
                </c:pt>
                <c:pt idx="8">
                  <c:v>57623.77558701393</c:v>
                </c:pt>
                <c:pt idx="9">
                  <c:v>68034.915389845177</c:v>
                </c:pt>
                <c:pt idx="10">
                  <c:v>79383.057774931236</c:v>
                </c:pt>
                <c:pt idx="11">
                  <c:v>91752.53297467505</c:v>
                </c:pt>
                <c:pt idx="12">
                  <c:v>105235.26094239581</c:v>
                </c:pt>
                <c:pt idx="13">
                  <c:v>119931.43442721142</c:v>
                </c:pt>
                <c:pt idx="14">
                  <c:v>135950.26352566044</c:v>
                </c:pt>
                <c:pt idx="15">
                  <c:v>153410.78724296988</c:v>
                </c:pt>
                <c:pt idx="16">
                  <c:v>172442.75809483716</c:v>
                </c:pt>
                <c:pt idx="17">
                  <c:v>193187.60632337251</c:v>
                </c:pt>
                <c:pt idx="18">
                  <c:v>215799.49089247605</c:v>
                </c:pt>
                <c:pt idx="19">
                  <c:v>240446.4450727989</c:v>
                </c:pt>
                <c:pt idx="20">
                  <c:v>267311.62512935081</c:v>
                </c:pt>
                <c:pt idx="21">
                  <c:v>296594.67139099236</c:v>
                </c:pt>
                <c:pt idx="22">
                  <c:v>328513.19181618164</c:v>
                </c:pt>
                <c:pt idx="23">
                  <c:v>363304.37907963799</c:v>
                </c:pt>
                <c:pt idx="24">
                  <c:v>401226.77319680538</c:v>
                </c:pt>
                <c:pt idx="25">
                  <c:v>442562.18278451788</c:v>
                </c:pt>
                <c:pt idx="26">
                  <c:v>487617.77923512447</c:v>
                </c:pt>
                <c:pt idx="27">
                  <c:v>536728.37936628563</c:v>
                </c:pt>
                <c:pt idx="28">
                  <c:v>590258.93350925134</c:v>
                </c:pt>
                <c:pt idx="29">
                  <c:v>648607.23752508394</c:v>
                </c:pt>
                <c:pt idx="30">
                  <c:v>712206.88890234148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Compounding!$A$23</c:f>
              <c:strCache>
                <c:ptCount val="1"/>
                <c:pt idx="0">
                  <c:v>IRA / TFSA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layout>
                <c:manualLayout>
                  <c:x val="-1.0560878685345054E-2"/>
                  <c:y val="-3.1668889712276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Compounding!$B$3:$AF$3</c:f>
              <c:strCache>
                <c:ptCount val="3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  <c:pt idx="16">
                  <c:v>Year 16</c:v>
                </c:pt>
                <c:pt idx="17">
                  <c:v>Year 17</c:v>
                </c:pt>
                <c:pt idx="18">
                  <c:v>Year 18</c:v>
                </c:pt>
                <c:pt idx="19">
                  <c:v>Year 19</c:v>
                </c:pt>
                <c:pt idx="20">
                  <c:v>Year 20</c:v>
                </c:pt>
                <c:pt idx="21">
                  <c:v>Year 21</c:v>
                </c:pt>
                <c:pt idx="22">
                  <c:v>Year 22</c:v>
                </c:pt>
                <c:pt idx="23">
                  <c:v>Year 23</c:v>
                </c:pt>
                <c:pt idx="24">
                  <c:v>Year 24</c:v>
                </c:pt>
                <c:pt idx="25">
                  <c:v>Year 25</c:v>
                </c:pt>
                <c:pt idx="26">
                  <c:v>Year 26</c:v>
                </c:pt>
                <c:pt idx="27">
                  <c:v>Year 27</c:v>
                </c:pt>
                <c:pt idx="28">
                  <c:v>Year 28</c:v>
                </c:pt>
                <c:pt idx="29">
                  <c:v>Year 29</c:v>
                </c:pt>
                <c:pt idx="30">
                  <c:v>Year 30</c:v>
                </c:pt>
              </c:strCache>
            </c:strRef>
          </c:cat>
          <c:val>
            <c:numRef>
              <c:f>Compounding!$B$23:$AF$23</c:f>
              <c:numCache>
                <c:formatCode>_-* #,##0_-;\-* #,##0_-;_-* "-"??_-;_-@_-</c:formatCode>
                <c:ptCount val="31"/>
                <c:pt idx="0">
                  <c:v>0</c:v>
                </c:pt>
                <c:pt idx="1">
                  <c:v>2612.5</c:v>
                </c:pt>
                <c:pt idx="2">
                  <c:v>5460.125</c:v>
                </c:pt>
                <c:pt idx="3">
                  <c:v>8564.0362499999992</c:v>
                </c:pt>
                <c:pt idx="4">
                  <c:v>11947.2995125</c:v>
                </c:pt>
                <c:pt idx="5">
                  <c:v>15635.056468625</c:v>
                </c:pt>
                <c:pt idx="6">
                  <c:v>19654.71155080125</c:v>
                </c:pt>
                <c:pt idx="7">
                  <c:v>24036.135590373364</c:v>
                </c:pt>
                <c:pt idx="8">
                  <c:v>28811.887793506965</c:v>
                </c:pt>
                <c:pt idx="9">
                  <c:v>34017.457694922588</c:v>
                </c:pt>
                <c:pt idx="10">
                  <c:v>39691.528887465618</c:v>
                </c:pt>
                <c:pt idx="11">
                  <c:v>45876.266487337525</c:v>
                </c:pt>
                <c:pt idx="12">
                  <c:v>52617.630471197903</c:v>
                </c:pt>
                <c:pt idx="13">
                  <c:v>59965.717213605712</c:v>
                </c:pt>
                <c:pt idx="14">
                  <c:v>67975.13176283022</c:v>
                </c:pt>
                <c:pt idx="15">
                  <c:v>76705.393621484938</c:v>
                </c:pt>
                <c:pt idx="16">
                  <c:v>86221.379047418581</c:v>
                </c:pt>
                <c:pt idx="17">
                  <c:v>96593.803161686257</c:v>
                </c:pt>
                <c:pt idx="18">
                  <c:v>107899.74544623803</c:v>
                </c:pt>
                <c:pt idx="19">
                  <c:v>120223.22253639945</c:v>
                </c:pt>
                <c:pt idx="20">
                  <c:v>133655.81256467541</c:v>
                </c:pt>
                <c:pt idx="21">
                  <c:v>148297.33569549618</c:v>
                </c:pt>
                <c:pt idx="22">
                  <c:v>164256.59590809082</c:v>
                </c:pt>
                <c:pt idx="23">
                  <c:v>181652.189539819</c:v>
                </c:pt>
                <c:pt idx="24">
                  <c:v>200613.38659840269</c:v>
                </c:pt>
                <c:pt idx="25">
                  <c:v>221281.09139225894</c:v>
                </c:pt>
                <c:pt idx="26">
                  <c:v>243808.88961756224</c:v>
                </c:pt>
                <c:pt idx="27">
                  <c:v>268364.18968314282</c:v>
                </c:pt>
                <c:pt idx="28">
                  <c:v>295129.46675462567</c:v>
                </c:pt>
                <c:pt idx="29">
                  <c:v>324303.61876254197</c:v>
                </c:pt>
                <c:pt idx="30">
                  <c:v>356103.44445117074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911456"/>
        <c:axId val="344912632"/>
      </c:lineChart>
      <c:catAx>
        <c:axId val="3449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2632"/>
        <c:crosses val="autoZero"/>
        <c:auto val="1"/>
        <c:lblAlgn val="ctr"/>
        <c:lblOffset val="100"/>
        <c:tickLblSkip val="5"/>
        <c:noMultiLvlLbl val="0"/>
      </c:catAx>
      <c:valAx>
        <c:axId val="3449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1456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228600</xdr:rowOff>
    </xdr:from>
    <xdr:to>
      <xdr:col>16</xdr:col>
      <xdr:colOff>9524</xdr:colOff>
      <xdr:row>21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185736</xdr:rowOff>
    </xdr:from>
    <xdr:to>
      <xdr:col>5</xdr:col>
      <xdr:colOff>57150</xdr:colOff>
      <xdr:row>43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/>
  </sheetViews>
  <sheetFormatPr defaultRowHeight="15" x14ac:dyDescent="0.25"/>
  <cols>
    <col min="1" max="1" width="30.7109375" customWidth="1"/>
    <col min="2" max="4" width="16" customWidth="1"/>
  </cols>
  <sheetData>
    <row r="1" spans="1:4" ht="30" x14ac:dyDescent="0.25">
      <c r="A1" s="34" t="s">
        <v>28</v>
      </c>
      <c r="B1" s="15" t="s">
        <v>19</v>
      </c>
      <c r="C1" s="16" t="s">
        <v>12</v>
      </c>
      <c r="D1" s="16" t="s">
        <v>11</v>
      </c>
    </row>
    <row r="2" spans="1:4" x14ac:dyDescent="0.25">
      <c r="A2" t="s">
        <v>9</v>
      </c>
      <c r="B2" s="35">
        <v>0.01</v>
      </c>
      <c r="C2" s="8">
        <f>B2/$B$6</f>
        <v>0.11111111111111112</v>
      </c>
      <c r="D2" s="35">
        <v>0.4</v>
      </c>
    </row>
    <row r="3" spans="1:4" x14ac:dyDescent="0.25">
      <c r="A3" t="s">
        <v>8</v>
      </c>
      <c r="B3" s="35">
        <v>0.02</v>
      </c>
      <c r="C3" s="8">
        <f t="shared" ref="C3:C5" si="0">B3/$B$6</f>
        <v>0.22222222222222224</v>
      </c>
      <c r="D3" s="35">
        <v>0.25</v>
      </c>
    </row>
    <row r="4" spans="1:4" x14ac:dyDescent="0.25">
      <c r="A4" t="s">
        <v>17</v>
      </c>
      <c r="B4" s="35">
        <v>0.02</v>
      </c>
      <c r="C4" s="8">
        <f t="shared" si="0"/>
        <v>0.22222222222222224</v>
      </c>
      <c r="D4" s="35">
        <v>0.2</v>
      </c>
    </row>
    <row r="5" spans="1:4" x14ac:dyDescent="0.25">
      <c r="A5" t="s">
        <v>18</v>
      </c>
      <c r="B5" s="35">
        <v>0.04</v>
      </c>
      <c r="C5" s="8">
        <f t="shared" si="0"/>
        <v>0.44444444444444448</v>
      </c>
      <c r="D5" s="35">
        <v>0</v>
      </c>
    </row>
    <row r="6" spans="1:4" ht="15.75" thickBot="1" x14ac:dyDescent="0.3">
      <c r="A6" s="7"/>
      <c r="B6" s="9">
        <f>SUM(B2:B5)</f>
        <v>0.09</v>
      </c>
      <c r="C6" s="9">
        <f>SUM(C2:C5)</f>
        <v>1</v>
      </c>
      <c r="D6" s="14">
        <f>(C2*D2)+(C3*D3)+(C4*D4)+(C5*D5)</f>
        <v>0.14444444444444446</v>
      </c>
    </row>
    <row r="7" spans="1:4" ht="16.5" thickBot="1" x14ac:dyDescent="0.3">
      <c r="A7" s="50" t="s">
        <v>63</v>
      </c>
      <c r="B7" s="51">
        <f>'Ater-Tax Calculator'!C20</f>
        <v>7.6999999999999999E-2</v>
      </c>
    </row>
    <row r="8" spans="1:4" ht="15.75" thickTop="1" x14ac:dyDescent="0.25">
      <c r="A8" s="49"/>
      <c r="B8" s="11"/>
    </row>
    <row r="9" spans="1:4" ht="18.75" x14ac:dyDescent="0.25">
      <c r="A9" s="34" t="s">
        <v>27</v>
      </c>
      <c r="B9" s="15" t="s">
        <v>30</v>
      </c>
      <c r="C9" s="16" t="s">
        <v>12</v>
      </c>
      <c r="D9" s="38"/>
    </row>
    <row r="10" spans="1:4" x14ac:dyDescent="0.25">
      <c r="A10" t="s">
        <v>29</v>
      </c>
      <c r="B10" s="41">
        <v>2500</v>
      </c>
      <c r="C10" s="8">
        <f>B10/$B$13</f>
        <v>0.25</v>
      </c>
      <c r="D10" s="39"/>
    </row>
    <row r="11" spans="1:4" x14ac:dyDescent="0.25">
      <c r="A11" t="s">
        <v>21</v>
      </c>
      <c r="B11" s="41">
        <v>5000</v>
      </c>
      <c r="C11" s="8">
        <f>B11/$B$13</f>
        <v>0.5</v>
      </c>
      <c r="D11" s="39"/>
    </row>
    <row r="12" spans="1:4" x14ac:dyDescent="0.25">
      <c r="A12" t="s">
        <v>20</v>
      </c>
      <c r="B12" s="41">
        <v>2500</v>
      </c>
      <c r="C12" s="8">
        <f>B12/$B$13</f>
        <v>0.25</v>
      </c>
      <c r="D12" s="39"/>
    </row>
    <row r="13" spans="1:4" ht="15.75" thickBot="1" x14ac:dyDescent="0.3">
      <c r="A13" s="7"/>
      <c r="B13" s="37">
        <f>SUM(B10:B12)</f>
        <v>10000</v>
      </c>
      <c r="C13" s="42">
        <f>SUM(C10:C12)</f>
        <v>1</v>
      </c>
      <c r="D13" s="40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workbookViewId="0"/>
  </sheetViews>
  <sheetFormatPr defaultRowHeight="15" x14ac:dyDescent="0.25"/>
  <cols>
    <col min="1" max="1" width="15.42578125" customWidth="1"/>
    <col min="2" max="2" width="5.42578125" customWidth="1"/>
    <col min="3" max="3" width="30.85546875" customWidth="1"/>
    <col min="4" max="4" width="6" customWidth="1"/>
    <col min="5" max="5" width="40" style="13" customWidth="1"/>
  </cols>
  <sheetData>
    <row r="2" spans="1:8" ht="39" customHeight="1" x14ac:dyDescent="0.25">
      <c r="A2" s="19" t="s">
        <v>64</v>
      </c>
      <c r="B2" s="3" t="s">
        <v>0</v>
      </c>
      <c r="C2" s="20" t="s">
        <v>4</v>
      </c>
      <c r="D2" s="6" t="s">
        <v>2</v>
      </c>
      <c r="E2" s="6" t="s">
        <v>13</v>
      </c>
      <c r="F2" s="5"/>
      <c r="G2" s="5"/>
      <c r="H2" s="5"/>
    </row>
    <row r="3" spans="1:8" ht="39" customHeight="1" x14ac:dyDescent="0.25">
      <c r="A3" s="4"/>
      <c r="B3" s="3" t="s">
        <v>1</v>
      </c>
      <c r="C3" s="20" t="s">
        <v>5</v>
      </c>
      <c r="D3" s="6" t="s">
        <v>2</v>
      </c>
      <c r="E3" s="6" t="s">
        <v>14</v>
      </c>
      <c r="F3" s="5"/>
      <c r="G3" s="5"/>
      <c r="H3" s="5"/>
    </row>
    <row r="4" spans="1:8" ht="39" customHeight="1" x14ac:dyDescent="0.25">
      <c r="A4" s="4"/>
      <c r="B4" s="3" t="s">
        <v>1</v>
      </c>
      <c r="C4" s="20" t="s">
        <v>6</v>
      </c>
      <c r="D4" s="6" t="s">
        <v>2</v>
      </c>
      <c r="E4" s="6" t="s">
        <v>15</v>
      </c>
      <c r="F4" s="5"/>
      <c r="G4" s="5"/>
      <c r="H4" s="5"/>
    </row>
    <row r="5" spans="1:8" ht="39" customHeight="1" x14ac:dyDescent="0.25">
      <c r="A5" s="4"/>
      <c r="B5" s="3" t="s">
        <v>1</v>
      </c>
      <c r="C5" s="20" t="s">
        <v>7</v>
      </c>
      <c r="D5" s="6" t="s">
        <v>2</v>
      </c>
      <c r="E5" s="6" t="s">
        <v>3</v>
      </c>
      <c r="F5" s="5"/>
      <c r="G5" s="5"/>
      <c r="H5" s="5"/>
    </row>
    <row r="6" spans="1:8" ht="7.5" customHeight="1" x14ac:dyDescent="0.25">
      <c r="A6" s="21"/>
      <c r="B6" s="22"/>
      <c r="C6" s="31"/>
      <c r="D6" s="24"/>
      <c r="E6" s="32"/>
    </row>
    <row r="7" spans="1:8" ht="7.5" customHeight="1" x14ac:dyDescent="0.25">
      <c r="A7" s="29"/>
      <c r="B7" s="29"/>
      <c r="C7" s="29"/>
      <c r="D7" s="29"/>
      <c r="E7" s="30"/>
    </row>
    <row r="8" spans="1:8" ht="15.75" x14ac:dyDescent="0.25">
      <c r="B8" s="3" t="s">
        <v>0</v>
      </c>
      <c r="C8" s="17">
        <f>Inputs!$B$6*Inputs!C2</f>
        <v>0.01</v>
      </c>
      <c r="D8" s="6" t="s">
        <v>2</v>
      </c>
      <c r="E8" s="10">
        <f>1-Inputs!D2</f>
        <v>0.6</v>
      </c>
    </row>
    <row r="9" spans="1:8" ht="15.75" x14ac:dyDescent="0.25">
      <c r="B9" s="3" t="s">
        <v>1</v>
      </c>
      <c r="C9" s="17">
        <f>Inputs!$B$6*Inputs!C3</f>
        <v>0.02</v>
      </c>
      <c r="D9" s="6" t="s">
        <v>2</v>
      </c>
      <c r="E9" s="10">
        <f>1-Inputs!D3</f>
        <v>0.75</v>
      </c>
    </row>
    <row r="10" spans="1:8" ht="15.75" x14ac:dyDescent="0.25">
      <c r="B10" s="3" t="s">
        <v>1</v>
      </c>
      <c r="C10" s="17">
        <f>Inputs!$B$6*Inputs!C4</f>
        <v>0.02</v>
      </c>
      <c r="D10" s="6" t="s">
        <v>2</v>
      </c>
      <c r="E10" s="10">
        <f>1-Inputs!D4</f>
        <v>0.8</v>
      </c>
    </row>
    <row r="11" spans="1:8" ht="15.75" x14ac:dyDescent="0.25">
      <c r="B11" s="3" t="s">
        <v>1</v>
      </c>
      <c r="C11" s="17">
        <f>Inputs!$B$6*Inputs!C5</f>
        <v>0.04</v>
      </c>
      <c r="D11" s="6" t="s">
        <v>2</v>
      </c>
      <c r="E11" s="10">
        <f>1-Inputs!D5</f>
        <v>1</v>
      </c>
    </row>
    <row r="12" spans="1:8" ht="8.25" customHeight="1" x14ac:dyDescent="0.25">
      <c r="A12" s="21"/>
      <c r="B12" s="22"/>
      <c r="C12" s="23"/>
      <c r="D12" s="24"/>
      <c r="E12" s="25"/>
    </row>
    <row r="13" spans="1:8" ht="8.25" customHeight="1" x14ac:dyDescent="0.25">
      <c r="C13" s="18"/>
    </row>
    <row r="14" spans="1:8" ht="15.75" x14ac:dyDescent="0.25">
      <c r="B14" s="3" t="s">
        <v>0</v>
      </c>
      <c r="C14" s="17">
        <f>C8*E8</f>
        <v>6.0000000000000001E-3</v>
      </c>
    </row>
    <row r="15" spans="1:8" ht="15.75" x14ac:dyDescent="0.25">
      <c r="B15" s="3" t="s">
        <v>1</v>
      </c>
      <c r="C15" s="17">
        <f t="shared" ref="C15:C16" si="0">C9*E9</f>
        <v>1.4999999999999999E-2</v>
      </c>
    </row>
    <row r="16" spans="1:8" ht="15.75" x14ac:dyDescent="0.25">
      <c r="B16" s="3" t="s">
        <v>1</v>
      </c>
      <c r="C16" s="17">
        <f t="shared" si="0"/>
        <v>1.6E-2</v>
      </c>
    </row>
    <row r="17" spans="1:5" ht="15.75" x14ac:dyDescent="0.25">
      <c r="B17" s="3" t="s">
        <v>1</v>
      </c>
      <c r="C17" s="17">
        <f>C11*E11</f>
        <v>0.04</v>
      </c>
    </row>
    <row r="18" spans="1:5" ht="8.25" customHeight="1" x14ac:dyDescent="0.25">
      <c r="B18" s="3"/>
      <c r="C18" s="17"/>
    </row>
    <row r="19" spans="1:5" ht="8.25" customHeight="1" x14ac:dyDescent="0.25">
      <c r="A19" s="26"/>
      <c r="B19" s="26"/>
      <c r="C19" s="27"/>
      <c r="D19" s="26"/>
      <c r="E19" s="28"/>
    </row>
    <row r="20" spans="1:5" ht="19.5" customHeight="1" thickBot="1" x14ac:dyDescent="0.4">
      <c r="B20" s="12" t="s">
        <v>0</v>
      </c>
      <c r="C20" s="33">
        <f>SUM(C14:C19)</f>
        <v>7.6999999999999999E-2</v>
      </c>
      <c r="D20" s="52" t="s">
        <v>16</v>
      </c>
      <c r="E20" s="52"/>
    </row>
    <row r="21" spans="1:5" ht="15.75" thickTop="1" x14ac:dyDescent="0.25"/>
  </sheetData>
  <mergeCells count="1">
    <mergeCell ref="D20:E20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5"/>
  <sheetViews>
    <sheetView workbookViewId="0"/>
  </sheetViews>
  <sheetFormatPr defaultRowHeight="15" x14ac:dyDescent="0.25"/>
  <cols>
    <col min="1" max="1" width="22.7109375" customWidth="1"/>
    <col min="2" max="2" width="11.85546875" customWidth="1"/>
    <col min="3" max="32" width="12.7109375" customWidth="1"/>
  </cols>
  <sheetData>
    <row r="2" spans="1:32" ht="18.75" x14ac:dyDescent="0.3">
      <c r="A2" s="2" t="s">
        <v>24</v>
      </c>
      <c r="B2" s="2"/>
    </row>
    <row r="3" spans="1:32" s="45" customFormat="1" ht="18.75" x14ac:dyDescent="0.3">
      <c r="A3" s="44"/>
      <c r="B3" s="45" t="s">
        <v>62</v>
      </c>
      <c r="C3" s="45" t="s">
        <v>31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5" t="s">
        <v>43</v>
      </c>
      <c r="P3" s="45" t="s">
        <v>44</v>
      </c>
      <c r="Q3" s="45" t="s">
        <v>45</v>
      </c>
      <c r="R3" s="45" t="s">
        <v>46</v>
      </c>
      <c r="S3" s="45" t="s">
        <v>47</v>
      </c>
      <c r="T3" s="45" t="s">
        <v>48</v>
      </c>
      <c r="U3" s="45" t="s">
        <v>49</v>
      </c>
      <c r="V3" s="45" t="s">
        <v>50</v>
      </c>
      <c r="W3" s="45" t="s">
        <v>51</v>
      </c>
      <c r="X3" s="45" t="s">
        <v>52</v>
      </c>
      <c r="Y3" s="45" t="s">
        <v>53</v>
      </c>
      <c r="Z3" s="45" t="s">
        <v>54</v>
      </c>
      <c r="AA3" s="45" t="s">
        <v>55</v>
      </c>
      <c r="AB3" s="45" t="s">
        <v>56</v>
      </c>
      <c r="AC3" s="45" t="s">
        <v>57</v>
      </c>
      <c r="AD3" s="45" t="s">
        <v>58</v>
      </c>
      <c r="AE3" s="45" t="s">
        <v>59</v>
      </c>
      <c r="AF3" s="45" t="s">
        <v>60</v>
      </c>
    </row>
    <row r="4" spans="1:32" x14ac:dyDescent="0.25">
      <c r="A4" t="s">
        <v>23</v>
      </c>
      <c r="B4" s="36">
        <v>0</v>
      </c>
      <c r="C4" s="36">
        <v>0</v>
      </c>
      <c r="D4" s="36">
        <f>C7</f>
        <v>2596.25</v>
      </c>
      <c r="E4" s="36">
        <f t="shared" ref="E4:AF4" si="0">D7</f>
        <v>5392.4112500000001</v>
      </c>
      <c r="F4" s="36">
        <f t="shared" si="0"/>
        <v>8403.8769162499993</v>
      </c>
      <c r="G4" s="36">
        <f t="shared" si="0"/>
        <v>11647.22543880125</v>
      </c>
      <c r="H4" s="36">
        <f t="shared" si="0"/>
        <v>15140.311797588945</v>
      </c>
      <c r="I4" s="36">
        <f t="shared" si="0"/>
        <v>18902.365806003298</v>
      </c>
      <c r="J4" s="36">
        <f t="shared" si="0"/>
        <v>22954.097973065553</v>
      </c>
      <c r="K4" s="36">
        <f t="shared" si="0"/>
        <v>27317.813516991599</v>
      </c>
      <c r="L4" s="36">
        <f t="shared" si="0"/>
        <v>32017.535157799954</v>
      </c>
      <c r="M4" s="36">
        <f t="shared" si="0"/>
        <v>37079.135364950547</v>
      </c>
      <c r="N4" s="36">
        <f t="shared" si="0"/>
        <v>42530.47878805174</v>
      </c>
      <c r="O4" s="36">
        <f t="shared" si="0"/>
        <v>48401.575654731721</v>
      </c>
      <c r="P4" s="36">
        <f t="shared" si="0"/>
        <v>54724.746980146061</v>
      </c>
      <c r="Q4" s="36">
        <f t="shared" si="0"/>
        <v>61534.802497617304</v>
      </c>
      <c r="R4" s="36">
        <f t="shared" si="0"/>
        <v>68869.232289933832</v>
      </c>
      <c r="S4" s="36">
        <f t="shared" si="0"/>
        <v>76768.413176258735</v>
      </c>
      <c r="T4" s="36">
        <f t="shared" si="0"/>
        <v>85275.830990830655</v>
      </c>
      <c r="U4" s="36">
        <f t="shared" si="0"/>
        <v>94438.319977124615</v>
      </c>
      <c r="V4" s="36">
        <f t="shared" si="0"/>
        <v>104306.32061536321</v>
      </c>
      <c r="W4" s="36">
        <f t="shared" si="0"/>
        <v>114934.15730274617</v>
      </c>
      <c r="X4" s="36">
        <f t="shared" si="0"/>
        <v>126380.33741505763</v>
      </c>
      <c r="Y4" s="36">
        <f t="shared" si="0"/>
        <v>138707.87339601706</v>
      </c>
      <c r="Z4" s="36">
        <f t="shared" si="0"/>
        <v>151984.62964751039</v>
      </c>
      <c r="AA4" s="36">
        <f t="shared" si="0"/>
        <v>166283.69613036868</v>
      </c>
      <c r="AB4" s="36">
        <f t="shared" si="0"/>
        <v>181683.79073240707</v>
      </c>
      <c r="AC4" s="36">
        <f t="shared" si="0"/>
        <v>198269.69261880242</v>
      </c>
      <c r="AD4" s="36">
        <f t="shared" si="0"/>
        <v>216132.70895045021</v>
      </c>
      <c r="AE4" s="36">
        <f t="shared" si="0"/>
        <v>235371.17753963487</v>
      </c>
      <c r="AF4" s="36">
        <f t="shared" si="0"/>
        <v>256091.00821018676</v>
      </c>
    </row>
    <row r="5" spans="1:32" x14ac:dyDescent="0.25">
      <c r="A5" t="s">
        <v>22</v>
      </c>
      <c r="B5" s="36">
        <v>0</v>
      </c>
      <c r="C5" s="36">
        <f>Inputs!$B$10</f>
        <v>2500</v>
      </c>
      <c r="D5" s="36">
        <f>Inputs!$B$10</f>
        <v>2500</v>
      </c>
      <c r="E5" s="36">
        <f>Inputs!$B$10</f>
        <v>2500</v>
      </c>
      <c r="F5" s="36">
        <f>Inputs!$B$10</f>
        <v>2500</v>
      </c>
      <c r="G5" s="36">
        <f>Inputs!$B$10</f>
        <v>2500</v>
      </c>
      <c r="H5" s="36">
        <f>Inputs!$B$10</f>
        <v>2500</v>
      </c>
      <c r="I5" s="36">
        <f>Inputs!$B$10</f>
        <v>2500</v>
      </c>
      <c r="J5" s="36">
        <f>Inputs!$B$10</f>
        <v>2500</v>
      </c>
      <c r="K5" s="36">
        <f>Inputs!$B$10</f>
        <v>2500</v>
      </c>
      <c r="L5" s="36">
        <f>Inputs!$B$10</f>
        <v>2500</v>
      </c>
      <c r="M5" s="36">
        <f>Inputs!$B$10</f>
        <v>2500</v>
      </c>
      <c r="N5" s="36">
        <f>Inputs!$B$10</f>
        <v>2500</v>
      </c>
      <c r="O5" s="36">
        <f>Inputs!$B$10</f>
        <v>2500</v>
      </c>
      <c r="P5" s="36">
        <f>Inputs!$B$10</f>
        <v>2500</v>
      </c>
      <c r="Q5" s="36">
        <f>Inputs!$B$10</f>
        <v>2500</v>
      </c>
      <c r="R5" s="36">
        <f>Inputs!$B$10</f>
        <v>2500</v>
      </c>
      <c r="S5" s="36">
        <f>Inputs!$B$10</f>
        <v>2500</v>
      </c>
      <c r="T5" s="36">
        <f>Inputs!$B$10</f>
        <v>2500</v>
      </c>
      <c r="U5" s="36">
        <f>Inputs!$B$10</f>
        <v>2500</v>
      </c>
      <c r="V5" s="36">
        <f>Inputs!$B$10</f>
        <v>2500</v>
      </c>
      <c r="W5" s="36">
        <f>Inputs!$B$10</f>
        <v>2500</v>
      </c>
      <c r="X5" s="36">
        <f>Inputs!$B$10</f>
        <v>2500</v>
      </c>
      <c r="Y5" s="36">
        <f>Inputs!$B$10</f>
        <v>2500</v>
      </c>
      <c r="Z5" s="36">
        <f>Inputs!$B$10</f>
        <v>2500</v>
      </c>
      <c r="AA5" s="36">
        <f>Inputs!$B$10</f>
        <v>2500</v>
      </c>
      <c r="AB5" s="36">
        <f>Inputs!$B$10</f>
        <v>2500</v>
      </c>
      <c r="AC5" s="36">
        <f>Inputs!$B$10</f>
        <v>2500</v>
      </c>
      <c r="AD5" s="36">
        <f>Inputs!$B$10</f>
        <v>2500</v>
      </c>
      <c r="AE5" s="36">
        <f>Inputs!$B$10</f>
        <v>2500</v>
      </c>
      <c r="AF5" s="36">
        <f>Inputs!$B$10</f>
        <v>2500</v>
      </c>
    </row>
    <row r="6" spans="1:32" x14ac:dyDescent="0.25">
      <c r="A6" t="s">
        <v>10</v>
      </c>
      <c r="B6" s="36">
        <f>(B4+(B5/2))*'Ater-Tax Calculator'!$C$20</f>
        <v>0</v>
      </c>
      <c r="C6" s="36">
        <f>(C4+(C5/2))*'Ater-Tax Calculator'!$C$20</f>
        <v>96.25</v>
      </c>
      <c r="D6" s="36">
        <f>(D4+(D5/2))*'Ater-Tax Calculator'!$C$20</f>
        <v>296.16125</v>
      </c>
      <c r="E6" s="36">
        <f>(E4+(E5/2))*'Ater-Tax Calculator'!$C$20</f>
        <v>511.46566625000003</v>
      </c>
      <c r="F6" s="36">
        <f>(F4+(F5/2))*'Ater-Tax Calculator'!$C$20</f>
        <v>743.34852255124997</v>
      </c>
      <c r="G6" s="36">
        <f>(G4+(G5/2))*'Ater-Tax Calculator'!$C$20</f>
        <v>993.08635878769621</v>
      </c>
      <c r="H6" s="36">
        <f>(H4+(H5/2))*'Ater-Tax Calculator'!$C$20</f>
        <v>1262.054008414349</v>
      </c>
      <c r="I6" s="36">
        <f>(I4+(I5/2))*'Ater-Tax Calculator'!$C$20</f>
        <v>1551.7321670622539</v>
      </c>
      <c r="J6" s="36">
        <f>(J4+(J5/2))*'Ater-Tax Calculator'!$C$20</f>
        <v>1863.7155439260475</v>
      </c>
      <c r="K6" s="36">
        <f>(K4+(K5/2))*'Ater-Tax Calculator'!$C$20</f>
        <v>2199.7216408083532</v>
      </c>
      <c r="L6" s="36">
        <f>(L4+(L5/2))*'Ater-Tax Calculator'!$C$20</f>
        <v>2561.6002071505964</v>
      </c>
      <c r="M6" s="36">
        <f>(M4+(M5/2))*'Ater-Tax Calculator'!$C$20</f>
        <v>2951.343423101192</v>
      </c>
      <c r="N6" s="36">
        <f>(N4+(N5/2))*'Ater-Tax Calculator'!$C$20</f>
        <v>3371.096866679984</v>
      </c>
      <c r="O6" s="36">
        <f>(O4+(O5/2))*'Ater-Tax Calculator'!$C$20</f>
        <v>3823.1713254143424</v>
      </c>
      <c r="P6" s="36">
        <f>(P4+(P5/2))*'Ater-Tax Calculator'!$C$20</f>
        <v>4310.0555174712463</v>
      </c>
      <c r="Q6" s="36">
        <f>(Q4+(Q5/2))*'Ater-Tax Calculator'!$C$20</f>
        <v>4834.4297923165323</v>
      </c>
      <c r="R6" s="36">
        <f>(R4+(R5/2))*'Ater-Tax Calculator'!$C$20</f>
        <v>5399.1808863249053</v>
      </c>
      <c r="S6" s="36">
        <f>(S4+(S5/2))*'Ater-Tax Calculator'!$C$20</f>
        <v>6007.4178145719225</v>
      </c>
      <c r="T6" s="36">
        <f>(T4+(T5/2))*'Ater-Tax Calculator'!$C$20</f>
        <v>6662.4889862939599</v>
      </c>
      <c r="U6" s="36">
        <f>(U4+(U5/2))*'Ater-Tax Calculator'!$C$20</f>
        <v>7368.0006382385955</v>
      </c>
      <c r="V6" s="36">
        <f>(V4+(V5/2))*'Ater-Tax Calculator'!$C$20</f>
        <v>8127.8366873829664</v>
      </c>
      <c r="W6" s="36">
        <f>(W4+(W5/2))*'Ater-Tax Calculator'!$C$20</f>
        <v>8946.1801123114546</v>
      </c>
      <c r="X6" s="36">
        <f>(X4+(X5/2))*'Ater-Tax Calculator'!$C$20</f>
        <v>9827.5359809594374</v>
      </c>
      <c r="Y6" s="36">
        <f>(Y4+(Y5/2))*'Ater-Tax Calculator'!$C$20</f>
        <v>10776.756251493314</v>
      </c>
      <c r="Z6" s="36">
        <f>(Z4+(Z5/2))*'Ater-Tax Calculator'!$C$20</f>
        <v>11799.066482858299</v>
      </c>
      <c r="AA6" s="36">
        <f>(AA4+(AA5/2))*'Ater-Tax Calculator'!$C$20</f>
        <v>12900.094602038389</v>
      </c>
      <c r="AB6" s="36">
        <f>(AB4+(AB5/2))*'Ater-Tax Calculator'!$C$20</f>
        <v>14085.901886395344</v>
      </c>
      <c r="AC6" s="36">
        <f>(AC4+(AC5/2))*'Ater-Tax Calculator'!$C$20</f>
        <v>15363.016331647787</v>
      </c>
      <c r="AD6" s="36">
        <f>(AD4+(AD5/2))*'Ater-Tax Calculator'!$C$20</f>
        <v>16738.468589184668</v>
      </c>
      <c r="AE6" s="36">
        <f>(AE4+(AE5/2))*'Ater-Tax Calculator'!$C$20</f>
        <v>18219.830670551884</v>
      </c>
      <c r="AF6" s="36">
        <f>(AF4+(AF5/2))*'Ater-Tax Calculator'!$C$20</f>
        <v>19815.257632184381</v>
      </c>
    </row>
    <row r="7" spans="1:32" x14ac:dyDescent="0.25">
      <c r="A7" s="26" t="s">
        <v>29</v>
      </c>
      <c r="B7" s="43">
        <f>B4+B5+B6</f>
        <v>0</v>
      </c>
      <c r="C7" s="43">
        <f>C4+C5+C6</f>
        <v>2596.25</v>
      </c>
      <c r="D7" s="43">
        <f>D4+D5+D6</f>
        <v>5392.4112500000001</v>
      </c>
      <c r="E7" s="43">
        <f t="shared" ref="E7:AF7" si="1">E4+E5+E6</f>
        <v>8403.8769162499993</v>
      </c>
      <c r="F7" s="43">
        <f t="shared" si="1"/>
        <v>11647.22543880125</v>
      </c>
      <c r="G7" s="43">
        <f t="shared" si="1"/>
        <v>15140.311797588945</v>
      </c>
      <c r="H7" s="43">
        <f t="shared" si="1"/>
        <v>18902.365806003298</v>
      </c>
      <c r="I7" s="43">
        <f t="shared" si="1"/>
        <v>22954.097973065553</v>
      </c>
      <c r="J7" s="43">
        <f t="shared" si="1"/>
        <v>27317.813516991599</v>
      </c>
      <c r="K7" s="43">
        <f t="shared" si="1"/>
        <v>32017.535157799954</v>
      </c>
      <c r="L7" s="43">
        <f t="shared" si="1"/>
        <v>37079.135364950547</v>
      </c>
      <c r="M7" s="43">
        <f t="shared" si="1"/>
        <v>42530.47878805174</v>
      </c>
      <c r="N7" s="43">
        <f t="shared" si="1"/>
        <v>48401.575654731721</v>
      </c>
      <c r="O7" s="43">
        <f t="shared" si="1"/>
        <v>54724.746980146061</v>
      </c>
      <c r="P7" s="43">
        <f t="shared" si="1"/>
        <v>61534.802497617304</v>
      </c>
      <c r="Q7" s="43">
        <f t="shared" si="1"/>
        <v>68869.232289933832</v>
      </c>
      <c r="R7" s="43">
        <f t="shared" si="1"/>
        <v>76768.413176258735</v>
      </c>
      <c r="S7" s="43">
        <f t="shared" si="1"/>
        <v>85275.830990830655</v>
      </c>
      <c r="T7" s="43">
        <f t="shared" si="1"/>
        <v>94438.319977124615</v>
      </c>
      <c r="U7" s="43">
        <f t="shared" si="1"/>
        <v>104306.32061536321</v>
      </c>
      <c r="V7" s="43">
        <f t="shared" si="1"/>
        <v>114934.15730274617</v>
      </c>
      <c r="W7" s="43">
        <f t="shared" si="1"/>
        <v>126380.33741505763</v>
      </c>
      <c r="X7" s="43">
        <f t="shared" si="1"/>
        <v>138707.87339601706</v>
      </c>
      <c r="Y7" s="43">
        <f t="shared" si="1"/>
        <v>151984.62964751039</v>
      </c>
      <c r="Z7" s="43">
        <f t="shared" si="1"/>
        <v>166283.69613036868</v>
      </c>
      <c r="AA7" s="43">
        <f t="shared" si="1"/>
        <v>181683.79073240707</v>
      </c>
      <c r="AB7" s="43">
        <f t="shared" si="1"/>
        <v>198269.69261880242</v>
      </c>
      <c r="AC7" s="43">
        <f t="shared" si="1"/>
        <v>216132.70895045021</v>
      </c>
      <c r="AD7" s="43">
        <f t="shared" si="1"/>
        <v>235371.17753963487</v>
      </c>
      <c r="AE7" s="43">
        <f t="shared" si="1"/>
        <v>256091.00821018676</v>
      </c>
      <c r="AF7" s="43">
        <f t="shared" si="1"/>
        <v>278406.26584237115</v>
      </c>
    </row>
    <row r="10" spans="1:32" ht="18.75" x14ac:dyDescent="0.3">
      <c r="A10" s="2" t="s">
        <v>25</v>
      </c>
    </row>
    <row r="11" spans="1:32" ht="18.75" x14ac:dyDescent="0.3">
      <c r="A11" s="2"/>
      <c r="B11" s="45" t="s">
        <v>62</v>
      </c>
      <c r="C11" s="45" t="s">
        <v>31</v>
      </c>
      <c r="D11" s="45" t="s">
        <v>32</v>
      </c>
      <c r="E11" s="45" t="s">
        <v>33</v>
      </c>
      <c r="F11" s="45" t="s">
        <v>34</v>
      </c>
      <c r="G11" s="45" t="s">
        <v>35</v>
      </c>
      <c r="H11" s="45" t="s">
        <v>36</v>
      </c>
      <c r="I11" s="45" t="s">
        <v>37</v>
      </c>
      <c r="J11" s="45" t="s">
        <v>38</v>
      </c>
      <c r="K11" s="45" t="s">
        <v>39</v>
      </c>
      <c r="L11" s="45" t="s">
        <v>40</v>
      </c>
      <c r="M11" s="45" t="s">
        <v>41</v>
      </c>
      <c r="N11" s="45" t="s">
        <v>42</v>
      </c>
      <c r="O11" s="45" t="s">
        <v>43</v>
      </c>
      <c r="P11" s="45" t="s">
        <v>44</v>
      </c>
      <c r="Q11" s="45" t="s">
        <v>45</v>
      </c>
      <c r="R11" s="45" t="s">
        <v>46</v>
      </c>
      <c r="S11" s="45" t="s">
        <v>47</v>
      </c>
      <c r="T11" s="45" t="s">
        <v>48</v>
      </c>
      <c r="U11" s="45" t="s">
        <v>49</v>
      </c>
      <c r="V11" s="45" t="s">
        <v>50</v>
      </c>
      <c r="W11" s="45" t="s">
        <v>51</v>
      </c>
      <c r="X11" s="45" t="s">
        <v>52</v>
      </c>
      <c r="Y11" s="45" t="s">
        <v>53</v>
      </c>
      <c r="Z11" s="45" t="s">
        <v>54</v>
      </c>
      <c r="AA11" s="45" t="s">
        <v>55</v>
      </c>
      <c r="AB11" s="45" t="s">
        <v>56</v>
      </c>
      <c r="AC11" s="45" t="s">
        <v>57</v>
      </c>
      <c r="AD11" s="45" t="s">
        <v>58</v>
      </c>
      <c r="AE11" s="45" t="s">
        <v>59</v>
      </c>
      <c r="AF11" s="45" t="s">
        <v>60</v>
      </c>
    </row>
    <row r="12" spans="1:32" x14ac:dyDescent="0.25">
      <c r="A12" t="s">
        <v>23</v>
      </c>
      <c r="B12" s="36">
        <v>0</v>
      </c>
      <c r="C12" s="36">
        <v>0</v>
      </c>
      <c r="D12" s="36">
        <f>C15</f>
        <v>5225</v>
      </c>
      <c r="E12" s="36">
        <f t="shared" ref="E12:AF12" si="2">D15</f>
        <v>10920.25</v>
      </c>
      <c r="F12" s="36">
        <f t="shared" si="2"/>
        <v>17128.072499999998</v>
      </c>
      <c r="G12" s="36">
        <f t="shared" si="2"/>
        <v>23894.599025</v>
      </c>
      <c r="H12" s="36">
        <f t="shared" si="2"/>
        <v>31270.11293725</v>
      </c>
      <c r="I12" s="36">
        <f t="shared" si="2"/>
        <v>39309.423101602501</v>
      </c>
      <c r="J12" s="36">
        <f t="shared" si="2"/>
        <v>48072.271180746728</v>
      </c>
      <c r="K12" s="36">
        <f t="shared" si="2"/>
        <v>57623.77558701393</v>
      </c>
      <c r="L12" s="36">
        <f t="shared" si="2"/>
        <v>68034.915389845177</v>
      </c>
      <c r="M12" s="36">
        <f t="shared" si="2"/>
        <v>79383.057774931236</v>
      </c>
      <c r="N12" s="36">
        <f t="shared" si="2"/>
        <v>91752.53297467505</v>
      </c>
      <c r="O12" s="36">
        <f t="shared" si="2"/>
        <v>105235.26094239581</v>
      </c>
      <c r="P12" s="36">
        <f t="shared" si="2"/>
        <v>119931.43442721142</v>
      </c>
      <c r="Q12" s="36">
        <f t="shared" si="2"/>
        <v>135950.26352566044</v>
      </c>
      <c r="R12" s="36">
        <f t="shared" si="2"/>
        <v>153410.78724296988</v>
      </c>
      <c r="S12" s="36">
        <f t="shared" si="2"/>
        <v>172442.75809483716</v>
      </c>
      <c r="T12" s="36">
        <f t="shared" si="2"/>
        <v>193187.60632337251</v>
      </c>
      <c r="U12" s="36">
        <f t="shared" si="2"/>
        <v>215799.49089247605</v>
      </c>
      <c r="V12" s="36">
        <f t="shared" si="2"/>
        <v>240446.4450727989</v>
      </c>
      <c r="W12" s="36">
        <f t="shared" si="2"/>
        <v>267311.62512935081</v>
      </c>
      <c r="X12" s="36">
        <f t="shared" si="2"/>
        <v>296594.67139099236</v>
      </c>
      <c r="Y12" s="36">
        <f t="shared" si="2"/>
        <v>328513.19181618164</v>
      </c>
      <c r="Z12" s="36">
        <f t="shared" si="2"/>
        <v>363304.37907963799</v>
      </c>
      <c r="AA12" s="36">
        <f t="shared" si="2"/>
        <v>401226.77319680538</v>
      </c>
      <c r="AB12" s="36">
        <f t="shared" si="2"/>
        <v>442562.18278451788</v>
      </c>
      <c r="AC12" s="36">
        <f t="shared" si="2"/>
        <v>487617.77923512447</v>
      </c>
      <c r="AD12" s="36">
        <f t="shared" si="2"/>
        <v>536728.37936628563</v>
      </c>
      <c r="AE12" s="36">
        <f t="shared" si="2"/>
        <v>590258.93350925134</v>
      </c>
      <c r="AF12" s="36">
        <f t="shared" si="2"/>
        <v>648607.23752508394</v>
      </c>
    </row>
    <row r="13" spans="1:32" x14ac:dyDescent="0.25">
      <c r="A13" t="s">
        <v>22</v>
      </c>
      <c r="B13" s="36">
        <v>0</v>
      </c>
      <c r="C13" s="36">
        <f>Inputs!$B$11</f>
        <v>5000</v>
      </c>
      <c r="D13" s="36">
        <f>Inputs!$B$11</f>
        <v>5000</v>
      </c>
      <c r="E13" s="36">
        <f>Inputs!$B$11</f>
        <v>5000</v>
      </c>
      <c r="F13" s="36">
        <f>Inputs!$B$11</f>
        <v>5000</v>
      </c>
      <c r="G13" s="36">
        <f>Inputs!$B$11</f>
        <v>5000</v>
      </c>
      <c r="H13" s="36">
        <f>Inputs!$B$11</f>
        <v>5000</v>
      </c>
      <c r="I13" s="36">
        <f>Inputs!$B$11</f>
        <v>5000</v>
      </c>
      <c r="J13" s="36">
        <f>Inputs!$B$11</f>
        <v>5000</v>
      </c>
      <c r="K13" s="36">
        <f>Inputs!$B$11</f>
        <v>5000</v>
      </c>
      <c r="L13" s="36">
        <f>Inputs!$B$11</f>
        <v>5000</v>
      </c>
      <c r="M13" s="36">
        <f>Inputs!$B$11</f>
        <v>5000</v>
      </c>
      <c r="N13" s="36">
        <f>Inputs!$B$11</f>
        <v>5000</v>
      </c>
      <c r="O13" s="36">
        <f>Inputs!$B$11</f>
        <v>5000</v>
      </c>
      <c r="P13" s="36">
        <f>Inputs!$B$11</f>
        <v>5000</v>
      </c>
      <c r="Q13" s="36">
        <f>Inputs!$B$11</f>
        <v>5000</v>
      </c>
      <c r="R13" s="36">
        <f>Inputs!$B$11</f>
        <v>5000</v>
      </c>
      <c r="S13" s="36">
        <f>Inputs!$B$11</f>
        <v>5000</v>
      </c>
      <c r="T13" s="36">
        <f>Inputs!$B$11</f>
        <v>5000</v>
      </c>
      <c r="U13" s="36">
        <f>Inputs!$B$11</f>
        <v>5000</v>
      </c>
      <c r="V13" s="36">
        <f>Inputs!$B$11</f>
        <v>5000</v>
      </c>
      <c r="W13" s="36">
        <f>Inputs!$B$11</f>
        <v>5000</v>
      </c>
      <c r="X13" s="36">
        <f>Inputs!$B$11</f>
        <v>5000</v>
      </c>
      <c r="Y13" s="36">
        <f>Inputs!$B$11</f>
        <v>5000</v>
      </c>
      <c r="Z13" s="36">
        <f>Inputs!$B$11</f>
        <v>5000</v>
      </c>
      <c r="AA13" s="36">
        <f>Inputs!$B$11</f>
        <v>5000</v>
      </c>
      <c r="AB13" s="36">
        <f>Inputs!$B$11</f>
        <v>5000</v>
      </c>
      <c r="AC13" s="36">
        <f>Inputs!$B$11</f>
        <v>5000</v>
      </c>
      <c r="AD13" s="36">
        <f>Inputs!$B$11</f>
        <v>5000</v>
      </c>
      <c r="AE13" s="36">
        <f>Inputs!$B$11</f>
        <v>5000</v>
      </c>
      <c r="AF13" s="36">
        <f>Inputs!$B$11</f>
        <v>5000</v>
      </c>
    </row>
    <row r="14" spans="1:32" x14ac:dyDescent="0.25">
      <c r="A14" s="21" t="s">
        <v>10</v>
      </c>
      <c r="B14" s="36">
        <f>(B12+(B13/2))*Inputs!$B$6</f>
        <v>0</v>
      </c>
      <c r="C14" s="36">
        <f>(C12+(C13/2))*Inputs!$B$6</f>
        <v>225</v>
      </c>
      <c r="D14" s="36">
        <f>(D12+(D13/2))*Inputs!$B$6</f>
        <v>695.25</v>
      </c>
      <c r="E14" s="36">
        <f>(E12+(E13/2))*Inputs!$B$6</f>
        <v>1207.8225</v>
      </c>
      <c r="F14" s="36">
        <f>(F12+(F13/2))*Inputs!$B$6</f>
        <v>1766.5265249999998</v>
      </c>
      <c r="G14" s="36">
        <f>(G12+(G13/2))*Inputs!$B$6</f>
        <v>2375.51391225</v>
      </c>
      <c r="H14" s="36">
        <f>(H12+(H13/2))*Inputs!$B$6</f>
        <v>3039.3101643524997</v>
      </c>
      <c r="I14" s="36">
        <f>(I12+(I13/2))*Inputs!$B$6</f>
        <v>3762.8480791442248</v>
      </c>
      <c r="J14" s="36">
        <f>(J12+(J13/2))*Inputs!$B$6</f>
        <v>4551.504406267205</v>
      </c>
      <c r="K14" s="36">
        <f>(K12+(K13/2))*Inputs!$B$6</f>
        <v>5411.1398028312533</v>
      </c>
      <c r="L14" s="36">
        <f>(L12+(L13/2))*Inputs!$B$6</f>
        <v>6348.1423850860656</v>
      </c>
      <c r="M14" s="36">
        <f>(M12+(M13/2))*Inputs!$B$6</f>
        <v>7369.4751997438107</v>
      </c>
      <c r="N14" s="36">
        <f>(N12+(N13/2))*Inputs!$B$6</f>
        <v>8482.7279677207534</v>
      </c>
      <c r="O14" s="36">
        <f>(O12+(O13/2))*Inputs!$B$6</f>
        <v>9696.1734848156229</v>
      </c>
      <c r="P14" s="36">
        <f>(P12+(P13/2))*Inputs!$B$6</f>
        <v>11018.829098449029</v>
      </c>
      <c r="Q14" s="36">
        <f>(Q12+(Q13/2))*Inputs!$B$6</f>
        <v>12460.523717309439</v>
      </c>
      <c r="R14" s="36">
        <f>(R12+(R13/2))*Inputs!$B$6</f>
        <v>14031.970851867289</v>
      </c>
      <c r="S14" s="36">
        <f>(S12+(S13/2))*Inputs!$B$6</f>
        <v>15744.848228535344</v>
      </c>
      <c r="T14" s="36">
        <f>(T12+(T13/2))*Inputs!$B$6</f>
        <v>17611.884569103524</v>
      </c>
      <c r="U14" s="36">
        <f>(U12+(U13/2))*Inputs!$B$6</f>
        <v>19646.954180322846</v>
      </c>
      <c r="V14" s="36">
        <f>(V12+(V13/2))*Inputs!$B$6</f>
        <v>21865.180056551901</v>
      </c>
      <c r="W14" s="36">
        <f>(W12+(W13/2))*Inputs!$B$6</f>
        <v>24283.046261641572</v>
      </c>
      <c r="X14" s="36">
        <f>(X12+(X13/2))*Inputs!$B$6</f>
        <v>26918.520425189312</v>
      </c>
      <c r="Y14" s="36">
        <f>(Y12+(Y13/2))*Inputs!$B$6</f>
        <v>29791.187263456348</v>
      </c>
      <c r="Z14" s="36">
        <f>(Z12+(Z13/2))*Inputs!$B$6</f>
        <v>32922.394117167416</v>
      </c>
      <c r="AA14" s="36">
        <f>(AA12+(AA13/2))*Inputs!$B$6</f>
        <v>36335.409587712486</v>
      </c>
      <c r="AB14" s="36">
        <f>(AB12+(AB13/2))*Inputs!$B$6</f>
        <v>40055.596450606608</v>
      </c>
      <c r="AC14" s="36">
        <f>(AC12+(AC13/2))*Inputs!$B$6</f>
        <v>44110.600131161198</v>
      </c>
      <c r="AD14" s="36">
        <f>(AD12+(AD13/2))*Inputs!$B$6</f>
        <v>48530.554142965702</v>
      </c>
      <c r="AE14" s="36">
        <f>(AE12+(AE13/2))*Inputs!$B$6</f>
        <v>53348.304015832618</v>
      </c>
      <c r="AF14" s="36">
        <f>(AF12+(AF13/2))*Inputs!$B$6</f>
        <v>58599.651377257549</v>
      </c>
    </row>
    <row r="15" spans="1:32" x14ac:dyDescent="0.25">
      <c r="A15" t="s">
        <v>21</v>
      </c>
      <c r="B15" s="43">
        <f>B12+B13+B14</f>
        <v>0</v>
      </c>
      <c r="C15" s="43">
        <f>C12+C13+C14</f>
        <v>5225</v>
      </c>
      <c r="D15" s="43">
        <f>D12+D13+D14</f>
        <v>10920.25</v>
      </c>
      <c r="E15" s="43">
        <f t="shared" ref="E15" si="3">E12+E13+E14</f>
        <v>17128.072499999998</v>
      </c>
      <c r="F15" s="43">
        <f t="shared" ref="F15" si="4">F12+F13+F14</f>
        <v>23894.599025</v>
      </c>
      <c r="G15" s="43">
        <f t="shared" ref="G15" si="5">G12+G13+G14</f>
        <v>31270.11293725</v>
      </c>
      <c r="H15" s="43">
        <f t="shared" ref="H15" si="6">H12+H13+H14</f>
        <v>39309.423101602501</v>
      </c>
      <c r="I15" s="43">
        <f t="shared" ref="I15" si="7">I12+I13+I14</f>
        <v>48072.271180746728</v>
      </c>
      <c r="J15" s="43">
        <f t="shared" ref="J15" si="8">J12+J13+J14</f>
        <v>57623.77558701393</v>
      </c>
      <c r="K15" s="43">
        <f t="shared" ref="K15" si="9">K12+K13+K14</f>
        <v>68034.915389845177</v>
      </c>
      <c r="L15" s="43">
        <f t="shared" ref="L15" si="10">L12+L13+L14</f>
        <v>79383.057774931236</v>
      </c>
      <c r="M15" s="43">
        <f t="shared" ref="M15" si="11">M12+M13+M14</f>
        <v>91752.53297467505</v>
      </c>
      <c r="N15" s="43">
        <f t="shared" ref="N15" si="12">N12+N13+N14</f>
        <v>105235.26094239581</v>
      </c>
      <c r="O15" s="43">
        <f t="shared" ref="O15" si="13">O12+O13+O14</f>
        <v>119931.43442721142</v>
      </c>
      <c r="P15" s="43">
        <f t="shared" ref="P15" si="14">P12+P13+P14</f>
        <v>135950.26352566044</v>
      </c>
      <c r="Q15" s="43">
        <f t="shared" ref="Q15" si="15">Q12+Q13+Q14</f>
        <v>153410.78724296988</v>
      </c>
      <c r="R15" s="43">
        <f t="shared" ref="R15" si="16">R12+R13+R14</f>
        <v>172442.75809483716</v>
      </c>
      <c r="S15" s="43">
        <f t="shared" ref="S15" si="17">S12+S13+S14</f>
        <v>193187.60632337251</v>
      </c>
      <c r="T15" s="43">
        <f t="shared" ref="T15" si="18">T12+T13+T14</f>
        <v>215799.49089247605</v>
      </c>
      <c r="U15" s="43">
        <f t="shared" ref="U15" si="19">U12+U13+U14</f>
        <v>240446.4450727989</v>
      </c>
      <c r="V15" s="43">
        <f t="shared" ref="V15" si="20">V12+V13+V14</f>
        <v>267311.62512935081</v>
      </c>
      <c r="W15" s="43">
        <f t="shared" ref="W15" si="21">W12+W13+W14</f>
        <v>296594.67139099236</v>
      </c>
      <c r="X15" s="43">
        <f t="shared" ref="X15" si="22">X12+X13+X14</f>
        <v>328513.19181618164</v>
      </c>
      <c r="Y15" s="43">
        <f t="shared" ref="Y15" si="23">Y12+Y13+Y14</f>
        <v>363304.37907963799</v>
      </c>
      <c r="Z15" s="43">
        <f t="shared" ref="Z15" si="24">Z12+Z13+Z14</f>
        <v>401226.77319680538</v>
      </c>
      <c r="AA15" s="43">
        <f t="shared" ref="AA15" si="25">AA12+AA13+AA14</f>
        <v>442562.18278451788</v>
      </c>
      <c r="AB15" s="43">
        <f t="shared" ref="AB15" si="26">AB12+AB13+AB14</f>
        <v>487617.77923512447</v>
      </c>
      <c r="AC15" s="43">
        <f t="shared" ref="AC15" si="27">AC12+AC13+AC14</f>
        <v>536728.37936628563</v>
      </c>
      <c r="AD15" s="43">
        <f t="shared" ref="AD15" si="28">AD12+AD13+AD14</f>
        <v>590258.93350925134</v>
      </c>
      <c r="AE15" s="43">
        <f t="shared" ref="AE15" si="29">AE12+AE13+AE14</f>
        <v>648607.23752508394</v>
      </c>
      <c r="AF15" s="43">
        <f t="shared" ref="AF15" si="30">AF12+AF13+AF14</f>
        <v>712206.88890234148</v>
      </c>
    </row>
    <row r="18" spans="1:35" ht="18.75" x14ac:dyDescent="0.3">
      <c r="A18" s="2" t="s">
        <v>26</v>
      </c>
    </row>
    <row r="19" spans="1:35" ht="18.75" x14ac:dyDescent="0.3">
      <c r="A19" s="2"/>
      <c r="B19" s="45" t="s">
        <v>62</v>
      </c>
      <c r="C19" s="45" t="s">
        <v>31</v>
      </c>
      <c r="D19" s="45" t="s">
        <v>32</v>
      </c>
      <c r="E19" s="45" t="s">
        <v>33</v>
      </c>
      <c r="F19" s="45" t="s">
        <v>34</v>
      </c>
      <c r="G19" s="45" t="s">
        <v>35</v>
      </c>
      <c r="H19" s="45" t="s">
        <v>36</v>
      </c>
      <c r="I19" s="45" t="s">
        <v>37</v>
      </c>
      <c r="J19" s="45" t="s">
        <v>38</v>
      </c>
      <c r="K19" s="45" t="s">
        <v>39</v>
      </c>
      <c r="L19" s="45" t="s">
        <v>40</v>
      </c>
      <c r="M19" s="45" t="s">
        <v>41</v>
      </c>
      <c r="N19" s="45" t="s">
        <v>42</v>
      </c>
      <c r="O19" s="45" t="s">
        <v>43</v>
      </c>
      <c r="P19" s="45" t="s">
        <v>44</v>
      </c>
      <c r="Q19" s="45" t="s">
        <v>45</v>
      </c>
      <c r="R19" s="45" t="s">
        <v>46</v>
      </c>
      <c r="S19" s="45" t="s">
        <v>47</v>
      </c>
      <c r="T19" s="45" t="s">
        <v>48</v>
      </c>
      <c r="U19" s="45" t="s">
        <v>49</v>
      </c>
      <c r="V19" s="45" t="s">
        <v>50</v>
      </c>
      <c r="W19" s="45" t="s">
        <v>51</v>
      </c>
      <c r="X19" s="45" t="s">
        <v>52</v>
      </c>
      <c r="Y19" s="45" t="s">
        <v>53</v>
      </c>
      <c r="Z19" s="45" t="s">
        <v>54</v>
      </c>
      <c r="AA19" s="45" t="s">
        <v>55</v>
      </c>
      <c r="AB19" s="45" t="s">
        <v>56</v>
      </c>
      <c r="AC19" s="45" t="s">
        <v>57</v>
      </c>
      <c r="AD19" s="45" t="s">
        <v>58</v>
      </c>
      <c r="AE19" s="45" t="s">
        <v>59</v>
      </c>
      <c r="AF19" s="45" t="s">
        <v>60</v>
      </c>
    </row>
    <row r="20" spans="1:35" x14ac:dyDescent="0.25">
      <c r="A20" t="s">
        <v>23</v>
      </c>
      <c r="B20" s="36">
        <v>0</v>
      </c>
      <c r="C20" s="36">
        <v>0</v>
      </c>
      <c r="D20" s="36">
        <f>C23</f>
        <v>2612.5</v>
      </c>
      <c r="E20" s="36">
        <f t="shared" ref="E20:AF20" si="31">D23</f>
        <v>5460.125</v>
      </c>
      <c r="F20" s="36">
        <f t="shared" si="31"/>
        <v>8564.0362499999992</v>
      </c>
      <c r="G20" s="36">
        <f t="shared" si="31"/>
        <v>11947.2995125</v>
      </c>
      <c r="H20" s="36">
        <f t="shared" si="31"/>
        <v>15635.056468625</v>
      </c>
      <c r="I20" s="36">
        <f t="shared" si="31"/>
        <v>19654.71155080125</v>
      </c>
      <c r="J20" s="36">
        <f t="shared" si="31"/>
        <v>24036.135590373364</v>
      </c>
      <c r="K20" s="36">
        <f t="shared" si="31"/>
        <v>28811.887793506965</v>
      </c>
      <c r="L20" s="36">
        <f t="shared" si="31"/>
        <v>34017.457694922588</v>
      </c>
      <c r="M20" s="36">
        <f t="shared" si="31"/>
        <v>39691.528887465618</v>
      </c>
      <c r="N20" s="36">
        <f t="shared" si="31"/>
        <v>45876.266487337525</v>
      </c>
      <c r="O20" s="36">
        <f t="shared" si="31"/>
        <v>52617.630471197903</v>
      </c>
      <c r="P20" s="36">
        <f t="shared" si="31"/>
        <v>59965.717213605712</v>
      </c>
      <c r="Q20" s="36">
        <f t="shared" si="31"/>
        <v>67975.13176283022</v>
      </c>
      <c r="R20" s="36">
        <f t="shared" si="31"/>
        <v>76705.393621484938</v>
      </c>
      <c r="S20" s="36">
        <f t="shared" si="31"/>
        <v>86221.379047418581</v>
      </c>
      <c r="T20" s="36">
        <f t="shared" si="31"/>
        <v>96593.803161686257</v>
      </c>
      <c r="U20" s="36">
        <f t="shared" si="31"/>
        <v>107899.74544623803</v>
      </c>
      <c r="V20" s="36">
        <f t="shared" si="31"/>
        <v>120223.22253639945</v>
      </c>
      <c r="W20" s="36">
        <f t="shared" si="31"/>
        <v>133655.81256467541</v>
      </c>
      <c r="X20" s="36">
        <f t="shared" si="31"/>
        <v>148297.33569549618</v>
      </c>
      <c r="Y20" s="36">
        <f t="shared" si="31"/>
        <v>164256.59590809082</v>
      </c>
      <c r="Z20" s="36">
        <f t="shared" si="31"/>
        <v>181652.189539819</v>
      </c>
      <c r="AA20" s="36">
        <f t="shared" si="31"/>
        <v>200613.38659840269</v>
      </c>
      <c r="AB20" s="36">
        <f t="shared" si="31"/>
        <v>221281.09139225894</v>
      </c>
      <c r="AC20" s="36">
        <f t="shared" si="31"/>
        <v>243808.88961756224</v>
      </c>
      <c r="AD20" s="36">
        <f t="shared" si="31"/>
        <v>268364.18968314282</v>
      </c>
      <c r="AE20" s="36">
        <f t="shared" si="31"/>
        <v>295129.46675462567</v>
      </c>
      <c r="AF20" s="36">
        <f t="shared" si="31"/>
        <v>324303.61876254197</v>
      </c>
    </row>
    <row r="21" spans="1:35" x14ac:dyDescent="0.25">
      <c r="A21" t="s">
        <v>22</v>
      </c>
      <c r="B21" s="36">
        <v>0</v>
      </c>
      <c r="C21" s="36">
        <f>Inputs!$B$12</f>
        <v>2500</v>
      </c>
      <c r="D21" s="36">
        <f>Inputs!$B$12</f>
        <v>2500</v>
      </c>
      <c r="E21" s="36">
        <f>Inputs!$B$12</f>
        <v>2500</v>
      </c>
      <c r="F21" s="36">
        <f>Inputs!$B$12</f>
        <v>2500</v>
      </c>
      <c r="G21" s="36">
        <f>Inputs!$B$12</f>
        <v>2500</v>
      </c>
      <c r="H21" s="36">
        <f>Inputs!$B$12</f>
        <v>2500</v>
      </c>
      <c r="I21" s="36">
        <f>Inputs!$B$12</f>
        <v>2500</v>
      </c>
      <c r="J21" s="36">
        <f>Inputs!$B$12</f>
        <v>2500</v>
      </c>
      <c r="K21" s="36">
        <f>Inputs!$B$12</f>
        <v>2500</v>
      </c>
      <c r="L21" s="36">
        <f>Inputs!$B$12</f>
        <v>2500</v>
      </c>
      <c r="M21" s="36">
        <f>Inputs!$B$12</f>
        <v>2500</v>
      </c>
      <c r="N21" s="36">
        <f>Inputs!$B$12</f>
        <v>2500</v>
      </c>
      <c r="O21" s="36">
        <f>Inputs!$B$12</f>
        <v>2500</v>
      </c>
      <c r="P21" s="36">
        <f>Inputs!$B$12</f>
        <v>2500</v>
      </c>
      <c r="Q21" s="36">
        <f>Inputs!$B$12</f>
        <v>2500</v>
      </c>
      <c r="R21" s="36">
        <f>Inputs!$B$12</f>
        <v>2500</v>
      </c>
      <c r="S21" s="36">
        <f>Inputs!$B$12</f>
        <v>2500</v>
      </c>
      <c r="T21" s="36">
        <f>Inputs!$B$12</f>
        <v>2500</v>
      </c>
      <c r="U21" s="36">
        <f>Inputs!$B$12</f>
        <v>2500</v>
      </c>
      <c r="V21" s="36">
        <f>Inputs!$B$12</f>
        <v>2500</v>
      </c>
      <c r="W21" s="36">
        <f>Inputs!$B$12</f>
        <v>2500</v>
      </c>
      <c r="X21" s="36">
        <f>Inputs!$B$12</f>
        <v>2500</v>
      </c>
      <c r="Y21" s="36">
        <f>Inputs!$B$12</f>
        <v>2500</v>
      </c>
      <c r="Z21" s="36">
        <f>Inputs!$B$12</f>
        <v>2500</v>
      </c>
      <c r="AA21" s="36">
        <f>Inputs!$B$12</f>
        <v>2500</v>
      </c>
      <c r="AB21" s="36">
        <f>Inputs!$B$12</f>
        <v>2500</v>
      </c>
      <c r="AC21" s="36">
        <f>Inputs!$B$12</f>
        <v>2500</v>
      </c>
      <c r="AD21" s="36">
        <f>Inputs!$B$12</f>
        <v>2500</v>
      </c>
      <c r="AE21" s="36">
        <f>Inputs!$B$12</f>
        <v>2500</v>
      </c>
      <c r="AF21" s="36">
        <f>Inputs!$B$12</f>
        <v>2500</v>
      </c>
    </row>
    <row r="22" spans="1:35" x14ac:dyDescent="0.25">
      <c r="A22" s="21" t="s">
        <v>10</v>
      </c>
      <c r="B22" s="36">
        <f>(B20+(B21/2))*Inputs!$B$6</f>
        <v>0</v>
      </c>
      <c r="C22" s="36">
        <f>(C20+(C21/2))*Inputs!$B$6</f>
        <v>112.5</v>
      </c>
      <c r="D22" s="36">
        <f>(D20+(D21/2))*Inputs!$B$6</f>
        <v>347.625</v>
      </c>
      <c r="E22" s="36">
        <f>(E20+(E21/2))*Inputs!$B$6</f>
        <v>603.91125</v>
      </c>
      <c r="F22" s="36">
        <f>(F20+(F21/2))*Inputs!$B$6</f>
        <v>883.26326249999988</v>
      </c>
      <c r="G22" s="36">
        <f>(G20+(G21/2))*Inputs!$B$6</f>
        <v>1187.756956125</v>
      </c>
      <c r="H22" s="36">
        <f>(H20+(H21/2))*Inputs!$B$6</f>
        <v>1519.6550821762498</v>
      </c>
      <c r="I22" s="36">
        <f>(I20+(I21/2))*Inputs!$B$6</f>
        <v>1881.4240395721124</v>
      </c>
      <c r="J22" s="36">
        <f>(J20+(J21/2))*Inputs!$B$6</f>
        <v>2275.7522031336025</v>
      </c>
      <c r="K22" s="36">
        <f>(K20+(K21/2))*Inputs!$B$6</f>
        <v>2705.5699014156266</v>
      </c>
      <c r="L22" s="36">
        <f>(L20+(L21/2))*Inputs!$B$6</f>
        <v>3174.0711925430328</v>
      </c>
      <c r="M22" s="36">
        <f>(M20+(M21/2))*Inputs!$B$6</f>
        <v>3684.7375998719053</v>
      </c>
      <c r="N22" s="36">
        <f>(N20+(N21/2))*Inputs!$B$6</f>
        <v>4241.3639838603767</v>
      </c>
      <c r="O22" s="36">
        <f>(O20+(O21/2))*Inputs!$B$6</f>
        <v>4848.0867424078115</v>
      </c>
      <c r="P22" s="36">
        <f>(P20+(P21/2))*Inputs!$B$6</f>
        <v>5509.4145492245143</v>
      </c>
      <c r="Q22" s="36">
        <f>(Q20+(Q21/2))*Inputs!$B$6</f>
        <v>6230.2618586547196</v>
      </c>
      <c r="R22" s="36">
        <f>(R20+(R21/2))*Inputs!$B$6</f>
        <v>7015.9854259336444</v>
      </c>
      <c r="S22" s="36">
        <f>(S20+(S21/2))*Inputs!$B$6</f>
        <v>7872.4241142676719</v>
      </c>
      <c r="T22" s="36">
        <f>(T20+(T21/2))*Inputs!$B$6</f>
        <v>8805.942284551762</v>
      </c>
      <c r="U22" s="36">
        <f>(U20+(U21/2))*Inputs!$B$6</f>
        <v>9823.4770901614229</v>
      </c>
      <c r="V22" s="36">
        <f>(V20+(V21/2))*Inputs!$B$6</f>
        <v>10932.59002827595</v>
      </c>
      <c r="W22" s="36">
        <f>(W20+(W21/2))*Inputs!$B$6</f>
        <v>12141.523130820786</v>
      </c>
      <c r="X22" s="36">
        <f>(X20+(X21/2))*Inputs!$B$6</f>
        <v>13459.260212594656</v>
      </c>
      <c r="Y22" s="36">
        <f>(Y20+(Y21/2))*Inputs!$B$6</f>
        <v>14895.593631728174</v>
      </c>
      <c r="Z22" s="36">
        <f>(Z20+(Z21/2))*Inputs!$B$6</f>
        <v>16461.197058583708</v>
      </c>
      <c r="AA22" s="36">
        <f>(AA20+(AA21/2))*Inputs!$B$6</f>
        <v>18167.704793856243</v>
      </c>
      <c r="AB22" s="36">
        <f>(AB20+(AB21/2))*Inputs!$B$6</f>
        <v>20027.798225303304</v>
      </c>
      <c r="AC22" s="36">
        <f>(AC20+(AC21/2))*Inputs!$B$6</f>
        <v>22055.300065580599</v>
      </c>
      <c r="AD22" s="36">
        <f>(AD20+(AD21/2))*Inputs!$B$6</f>
        <v>24265.277071482851</v>
      </c>
      <c r="AE22" s="36">
        <f>(AE20+(AE21/2))*Inputs!$B$6</f>
        <v>26674.152007916309</v>
      </c>
      <c r="AF22" s="36">
        <f>(AF20+(AF21/2))*Inputs!$B$6</f>
        <v>29299.825688628775</v>
      </c>
    </row>
    <row r="23" spans="1:35" x14ac:dyDescent="0.25">
      <c r="A23" t="s">
        <v>20</v>
      </c>
      <c r="B23" s="43">
        <f>B20+B21+B22</f>
        <v>0</v>
      </c>
      <c r="C23" s="43">
        <f>C20+C21+C22</f>
        <v>2612.5</v>
      </c>
      <c r="D23" s="43">
        <f>D20+D21+D22</f>
        <v>5460.125</v>
      </c>
      <c r="E23" s="43">
        <f t="shared" ref="E23" si="32">E20+E21+E22</f>
        <v>8564.0362499999992</v>
      </c>
      <c r="F23" s="43">
        <f t="shared" ref="F23" si="33">F20+F21+F22</f>
        <v>11947.2995125</v>
      </c>
      <c r="G23" s="43">
        <f t="shared" ref="G23" si="34">G20+G21+G22</f>
        <v>15635.056468625</v>
      </c>
      <c r="H23" s="43">
        <f t="shared" ref="H23" si="35">H20+H21+H22</f>
        <v>19654.71155080125</v>
      </c>
      <c r="I23" s="43">
        <f t="shared" ref="I23" si="36">I20+I21+I22</f>
        <v>24036.135590373364</v>
      </c>
      <c r="J23" s="43">
        <f t="shared" ref="J23" si="37">J20+J21+J22</f>
        <v>28811.887793506965</v>
      </c>
      <c r="K23" s="43">
        <f t="shared" ref="K23" si="38">K20+K21+K22</f>
        <v>34017.457694922588</v>
      </c>
      <c r="L23" s="43">
        <f t="shared" ref="L23" si="39">L20+L21+L22</f>
        <v>39691.528887465618</v>
      </c>
      <c r="M23" s="43">
        <f t="shared" ref="M23" si="40">M20+M21+M22</f>
        <v>45876.266487337525</v>
      </c>
      <c r="N23" s="43">
        <f t="shared" ref="N23" si="41">N20+N21+N22</f>
        <v>52617.630471197903</v>
      </c>
      <c r="O23" s="43">
        <f t="shared" ref="O23" si="42">O20+O21+O22</f>
        <v>59965.717213605712</v>
      </c>
      <c r="P23" s="43">
        <f t="shared" ref="P23" si="43">P20+P21+P22</f>
        <v>67975.13176283022</v>
      </c>
      <c r="Q23" s="43">
        <f t="shared" ref="Q23" si="44">Q20+Q21+Q22</f>
        <v>76705.393621484938</v>
      </c>
      <c r="R23" s="43">
        <f t="shared" ref="R23" si="45">R20+R21+R22</f>
        <v>86221.379047418581</v>
      </c>
      <c r="S23" s="43">
        <f t="shared" ref="S23" si="46">S20+S21+S22</f>
        <v>96593.803161686257</v>
      </c>
      <c r="T23" s="43">
        <f t="shared" ref="T23" si="47">T20+T21+T22</f>
        <v>107899.74544623803</v>
      </c>
      <c r="U23" s="43">
        <f t="shared" ref="U23" si="48">U20+U21+U22</f>
        <v>120223.22253639945</v>
      </c>
      <c r="V23" s="43">
        <f t="shared" ref="V23" si="49">V20+V21+V22</f>
        <v>133655.81256467541</v>
      </c>
      <c r="W23" s="43">
        <f t="shared" ref="W23" si="50">W20+W21+W22</f>
        <v>148297.33569549618</v>
      </c>
      <c r="X23" s="43">
        <f t="shared" ref="X23" si="51">X20+X21+X22</f>
        <v>164256.59590809082</v>
      </c>
      <c r="Y23" s="43">
        <f t="shared" ref="Y23" si="52">Y20+Y21+Y22</f>
        <v>181652.189539819</v>
      </c>
      <c r="Z23" s="43">
        <f t="shared" ref="Z23" si="53">Z20+Z21+Z22</f>
        <v>200613.38659840269</v>
      </c>
      <c r="AA23" s="43">
        <f t="shared" ref="AA23" si="54">AA20+AA21+AA22</f>
        <v>221281.09139225894</v>
      </c>
      <c r="AB23" s="43">
        <f t="shared" ref="AB23" si="55">AB20+AB21+AB22</f>
        <v>243808.88961756224</v>
      </c>
      <c r="AC23" s="43">
        <f t="shared" ref="AC23" si="56">AC20+AC21+AC22</f>
        <v>268364.18968314282</v>
      </c>
      <c r="AD23" s="43">
        <f t="shared" ref="AD23" si="57">AD20+AD21+AD22</f>
        <v>295129.46675462567</v>
      </c>
      <c r="AE23" s="43">
        <f t="shared" ref="AE23" si="58">AE20+AE21+AE22</f>
        <v>324303.61876254197</v>
      </c>
      <c r="AF23" s="43">
        <f t="shared" ref="AF23" si="59">AF20+AF21+AF22</f>
        <v>356103.44445117074</v>
      </c>
    </row>
    <row r="25" spans="1:35" s="1" customFormat="1" ht="15.75" x14ac:dyDescent="0.25">
      <c r="A25" s="46" t="s">
        <v>61</v>
      </c>
      <c r="B25" s="47">
        <f>B7+B15+B23</f>
        <v>0</v>
      </c>
      <c r="C25" s="47">
        <f>C7+C15+C23</f>
        <v>10433.75</v>
      </c>
      <c r="D25" s="47">
        <f t="shared" ref="D25:AF25" si="60">D7+D15+D23</f>
        <v>21772.786250000001</v>
      </c>
      <c r="E25" s="47">
        <f t="shared" si="60"/>
        <v>34095.985666249995</v>
      </c>
      <c r="F25" s="47">
        <f t="shared" si="60"/>
        <v>47489.123976301249</v>
      </c>
      <c r="G25" s="47">
        <f t="shared" si="60"/>
        <v>62045.481203463947</v>
      </c>
      <c r="H25" s="47">
        <f t="shared" si="60"/>
        <v>77866.500458407041</v>
      </c>
      <c r="I25" s="47">
        <f t="shared" si="60"/>
        <v>95062.504744185644</v>
      </c>
      <c r="J25" s="47">
        <f t="shared" si="60"/>
        <v>113753.47689751249</v>
      </c>
      <c r="K25" s="47">
        <f t="shared" si="60"/>
        <v>134069.90824256773</v>
      </c>
      <c r="L25" s="47">
        <f t="shared" si="60"/>
        <v>156153.72202734739</v>
      </c>
      <c r="M25" s="47">
        <f t="shared" si="60"/>
        <v>180159.27825006432</v>
      </c>
      <c r="N25" s="47">
        <f t="shared" si="60"/>
        <v>206254.46706832544</v>
      </c>
      <c r="O25" s="47">
        <f t="shared" si="60"/>
        <v>234621.89862096318</v>
      </c>
      <c r="P25" s="47">
        <f t="shared" si="60"/>
        <v>265460.19778610801</v>
      </c>
      <c r="Q25" s="47">
        <f t="shared" si="60"/>
        <v>298985.41315438866</v>
      </c>
      <c r="R25" s="47">
        <f t="shared" si="60"/>
        <v>335432.55031851446</v>
      </c>
      <c r="S25" s="47">
        <f t="shared" si="60"/>
        <v>375057.24047588941</v>
      </c>
      <c r="T25" s="47">
        <f t="shared" si="60"/>
        <v>418137.55631583871</v>
      </c>
      <c r="U25" s="47">
        <f t="shared" si="60"/>
        <v>464975.98822456156</v>
      </c>
      <c r="V25" s="47">
        <f t="shared" si="60"/>
        <v>515901.59499677242</v>
      </c>
      <c r="W25" s="47">
        <f t="shared" si="60"/>
        <v>571272.34450154612</v>
      </c>
      <c r="X25" s="47">
        <f t="shared" si="60"/>
        <v>631477.66112028947</v>
      </c>
      <c r="Y25" s="47">
        <f t="shared" si="60"/>
        <v>696941.19826696743</v>
      </c>
      <c r="Z25" s="47">
        <f t="shared" si="60"/>
        <v>768123.85592557676</v>
      </c>
      <c r="AA25" s="47">
        <f t="shared" si="60"/>
        <v>845527.06490918389</v>
      </c>
      <c r="AB25" s="47">
        <f t="shared" si="60"/>
        <v>929696.36147148907</v>
      </c>
      <c r="AC25" s="47">
        <f t="shared" si="60"/>
        <v>1021225.2779998786</v>
      </c>
      <c r="AD25" s="47">
        <f t="shared" si="60"/>
        <v>1120759.5778035119</v>
      </c>
      <c r="AE25" s="47">
        <f t="shared" si="60"/>
        <v>1229001.8644978127</v>
      </c>
      <c r="AF25" s="47">
        <f t="shared" si="60"/>
        <v>1346716.5991958834</v>
      </c>
      <c r="AI25" s="48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Ater-Tax Calculator</vt:lpstr>
      <vt:lpstr>Compounding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2023-02-28T00:36:13Z</dcterms:created>
  <dcterms:modified xsi:type="dcterms:W3CDTF">2023-03-15T00:09:08Z</dcterms:modified>
</cp:coreProperties>
</file>